
<file path=[Content_Types].xml><?xml version="1.0" encoding="utf-8"?>
<Types xmlns="http://schemas.openxmlformats.org/package/2006/content-types">
  <Override PartName="/xl/ctrlProps/ctrlProp49.xml" ContentType="application/vnd.ms-excel.controlproperties+xml"/>
  <Override PartName="/xl/styles.xml" ContentType="application/vnd.openxmlformats-officedocument.spreadsheetml.styles+xml"/>
  <Override PartName="/xl/charts/chart4.xml" ContentType="application/vnd.openxmlformats-officedocument.drawingml.chart+xml"/>
  <Override PartName="/xl/ctrlProps/ctrlProp38.xml" ContentType="application/vnd.ms-excel.controlproperties+xml"/>
  <Override PartName="/xl/ctrlProps/ctrlProp67.xml" ContentType="application/vnd.ms-excel.controlproperties+xml"/>
  <Override PartName="/xl/worksheets/sheet7.xml" ContentType="application/vnd.openxmlformats-officedocument.spreadsheetml.worksheet+xml"/>
  <Override PartName="/xl/ctrlProps/ctrlProp45.xml" ContentType="application/vnd.ms-excel.controlproperties+xml"/>
  <Override PartName="/xl/ctrlProps/ctrlProp74.xml" ContentType="application/vnd.ms-excel.controlproperties+xml"/>
  <Override PartName="/xl/ctrlProps/ctrlProp27.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6.xml" ContentType="application/vnd.ms-excel.controlproperties+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ctrlProps/ctrlProp41.xml" ContentType="application/vnd.ms-excel.controlproperties+xml"/>
  <Override PartName="/xl/ctrlProps/ctrlProp23.xml" ContentType="application/vnd.ms-excel.controlproperties+xml"/>
  <Override PartName="/xl/ctrlProps/ctrlProp70.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trlProps/ctrlProp30.xml" ContentType="application/vnd.ms-excel.controlproperties+xml"/>
  <Override PartName="/xl/ctrlProps/ctrlProp12.xml" ContentType="application/vnd.ms-excel.controlproperties+xml"/>
  <Override PartName="/xl/ctrlProps/ctrlProp21.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trlProps/ctrlProp68.xml" ContentType="application/vnd.ms-excel.controlproperties+xml"/>
  <Override PartName="/xl/ctrlProps/ctrlProp59.xml" ContentType="application/vnd.ms-excel.controlproperties+xml"/>
  <Override PartName="/xl/charts/chart5.xml" ContentType="application/vnd.openxmlformats-officedocument.drawingml.chart+xml"/>
  <Override PartName="/xl/ctrlProps/ctrlProp28.xml" ContentType="application/vnd.ms-excel.controlproperties+xml"/>
  <Override PartName="/xl/ctrlProps/ctrlProp57.xml" ContentType="application/vnd.ms-excel.controlproperties+xml"/>
  <Override PartName="/xl/ctrlProps/ctrlProp39.xml" ContentType="application/vnd.ms-excel.controlproperties+xml"/>
  <Override PartName="/xl/ctrlProps/ctrlProp75.xml" ContentType="application/vnd.ms-excel.controlproperties+xml"/>
  <Override PartName="/xl/ctrlProps/ctrlProp66.xml" ContentType="application/vnd.ms-excel.controlproperties+xml"/>
  <Override PartName="/xl/ctrlProps/ctrlProp19.xml" ContentType="application/vnd.ms-excel.controlproperties+xml"/>
  <Override PartName="/xl/ctrlProps/ctrlProp48.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Default Extension="emf" ContentType="image/x-emf"/>
  <Override PartName="/xl/charts/chart3.xml" ContentType="application/vnd.openxmlformats-officedocument.drawingml.chart+xml"/>
  <Override PartName="/xl/ctrlProps/ctrlProp73.xml" ContentType="application/vnd.ms-excel.controlproperties+xml"/>
  <Override PartName="/xl/ctrlProps/ctrlProp26.xml" ContentType="application/vnd.ms-excel.controlproperties+xml"/>
  <Override PartName="/xl/ctrlProps/ctrlProp55.xml" ContentType="application/vnd.ms-excel.controlproperties+xml"/>
  <Override PartName="/xl/ctrlProps/ctrlProp17.xml" ContentType="application/vnd.ms-excel.controlproperties+xml"/>
  <Override PartName="/xl/ctrlProps/ctrlProp46.xml" ContentType="application/vnd.ms-excel.controlproperties+xml"/>
  <Override PartName="/xl/ctrlProps/ctrlProp37.xml" ContentType="application/vnd.ms-excel.controlproperties+xml"/>
  <Override PartName="/xl/ctrlProps/ctrlProp64.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embeddings/oleObject1.bin" ContentType="application/vnd.openxmlformats-officedocument.oleObject"/>
  <Override PartName="/xl/ctrlProps/ctrlProp15.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24.xml" ContentType="application/vnd.ms-excel.controlproperties+xml"/>
  <Override PartName="/xl/ctrlProps/ctrlProp71.xml" ContentType="application/vnd.ms-excel.controlproperties+xml"/>
  <Override PartName="/xl/ctrlProps/ctrlProp53.xml" ContentType="application/vnd.ms-excel.controlproperties+xml"/>
  <Override PartName="/xl/ctrlProps/ctrlProp3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trlProps/ctrlProp13.xml" ContentType="application/vnd.ms-excel.controlproperties+xml"/>
  <Override PartName="/xl/ctrlProps/ctrlProp42.xml" ContentType="application/vnd.ms-excel.controlproperties+xml"/>
  <Override PartName="/xl/ctrlProps/ctrlProp60.xml" ContentType="application/vnd.ms-excel.controlproperties+xml"/>
  <Override PartName="/xl/ctrlProps/ctrlProp51.xml" ContentType="application/vnd.ms-excel.controlproperties+xml"/>
  <Override PartName="/xl/ctrlProps/ctrlProp33.xml" ContentType="application/vnd.ms-excel.controlproperties+xml"/>
  <Override PartName="/xl/ctrlProps/ctrlProp22.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20.xml" ContentType="application/vnd.ms-excel.controlproperties+xml"/>
  <Override PartName="/xl/ctrlProps/ctrlProp31.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3.xml" ContentType="application/vnd.ms-excel.controlproperties+xml"/>
  <Override PartName="/xl/ctrlProps/ctrlProp1.xml" ContentType="application/vnd.ms-excel.controlproperties+xml"/>
  <Override PartName="/docProps/core.xml" ContentType="application/vnd.openxmlformats-package.core-properties+xml"/>
  <Override PartName="/xl/charts/chart6.xml" ContentType="application/vnd.openxmlformats-officedocument.drawingml.chart+xml"/>
  <Override PartName="/xl/ctrlProps/ctrlProp6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ctrlProps/ctrlProp47.xml" ContentType="application/vnd.ms-excel.controlproperties+xml"/>
  <Override PartName="/xl/ctrlProps/ctrlProp76.xml" ContentType="application/vnd.ms-excel.controlproperties+xml"/>
  <Override PartName="/xl/ctrlProps/ctrlProp29.xml" ContentType="application/vnd.ms-excel.controlproperties+xml"/>
  <Override PartName="/xl/ctrlProps/ctrlProp58.xml" ContentType="application/vnd.ms-excel.controlproperties+xml"/>
  <Override PartName="/xl/drawings/drawing4.xml" ContentType="application/vnd.openxmlformats-officedocument.drawing+xml"/>
  <Override PartName="/xl/charts/chart2.xml" ContentType="application/vnd.openxmlformats-officedocument.drawingml.chart+xml"/>
  <Override PartName="/xl/ctrlProps/ctrlProp36.xml" ContentType="application/vnd.ms-excel.controlproperties+xml"/>
  <Override PartName="/xl/ctrlProps/ctrlProp65.xml" ContentType="application/vnd.ms-excel.controlproperties+xml"/>
  <Override PartName="/xl/ctrlProps/ctrlProp18.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25.xml" ContentType="application/vnd.ms-excel.controlproperties+xml"/>
  <Override PartName="/xl/ctrlProps/ctrlProp54.xml" ContentType="application/vnd.ms-excel.controlproperties+xml"/>
  <Override PartName="/xl/ctrlProps/ctrlProp43.xml" ContentType="application/vnd.ms-excel.controlproperties+xml"/>
  <Override PartName="/xl/ctrlProps/ctrlProp72.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5" yWindow="-15" windowWidth="15975" windowHeight="7035" firstSheet="1" activeTab="4"/>
  </bookViews>
  <sheets>
    <sheet name="1-1-Intro" sheetId="25" r:id="rId1"/>
    <sheet name="1-2 Hydrology" sheetId="43" r:id="rId2"/>
    <sheet name="2- Scenario Description" sheetId="23" r:id="rId3"/>
    <sheet name="3- Explanation of units" sheetId="12" r:id="rId4"/>
    <sheet name="4 - Weighting by sector" sheetId="36" r:id="rId5"/>
    <sheet name="2-CTData" sheetId="29" state="hidden" r:id="rId6"/>
    <sheet name="ShowHide" sheetId="30" state="hidden" r:id="rId7"/>
    <sheet name="5 - Data sheet " sheetId="32" r:id="rId8"/>
    <sheet name="6-Relationship page" sheetId="45" r:id="rId9"/>
    <sheet name="Sheet1" sheetId="44" r:id="rId10"/>
  </sheets>
  <externalReferences>
    <externalReference r:id="rId11"/>
    <externalReference r:id="rId12"/>
    <externalReference r:id="rId13"/>
  </externalReferences>
  <definedNames>
    <definedName name="a" localSheetId="4">#REF!</definedName>
    <definedName name="a" localSheetId="8">#REF!</definedName>
    <definedName name="a">#REF!</definedName>
    <definedName name="AllUnits" localSheetId="8">'[1]5 - Data sheet '!$D$5:$D$17</definedName>
    <definedName name="AllUnits">'5 - Data sheet '!$D$5:$D$17</definedName>
    <definedName name="AltBlanksRange">[2]ShowHide!$H$4:$H$18</definedName>
    <definedName name="annualPumpingVolume">#REF!</definedName>
    <definedName name="aquiferArea">#REF!</definedName>
    <definedName name="aquiferOutflow">#REF!</definedName>
    <definedName name="aquiferVolumeStart">#REF!</definedName>
    <definedName name="b" localSheetId="4">#REF!</definedName>
    <definedName name="b">#REF!</definedName>
    <definedName name="coldwaterAvgLeakageRate">#REF!</definedName>
    <definedName name="coldwaterLeakageFactor">#REF!</definedName>
    <definedName name="conv_L.impgal">[3]Conversions!$D$8</definedName>
    <definedName name="conv_L.m3">[3]Conversions!$D$3</definedName>
    <definedName name="CTDataTable">'2-CTData'!$D$8:$X$57</definedName>
    <definedName name="CTDispHideCol">#REF!</definedName>
    <definedName name="CTDispHideRow">#REF!</definedName>
    <definedName name="CTObjs">'2-CTData'!$J$7:$X$7</definedName>
    <definedName name="Data_range">'5 - Data sheet '!$F$6:$J$17</definedName>
    <definedName name="Data_range2" localSheetId="8">'[1]5 - Data sheet '!$F$5:$J$17</definedName>
    <definedName name="Data_range2">'5 - Data sheet '!$F$5:$J$17</definedName>
    <definedName name="e" localSheetId="4">#REF!</definedName>
    <definedName name="e">#REF!</definedName>
    <definedName name="EditMode">ShowHide!$F$22</definedName>
    <definedName name="Evaluation_critera" localSheetId="8">'[1]5 - Data sheet '!$C$5:$C$17</definedName>
    <definedName name="Evaluation_critera">'5 - Data sheet '!$C$5:$C$17</definedName>
    <definedName name="FocusAlt">#REF!</definedName>
    <definedName name="GWlevel" comment="all the values of the gw level from OBS 296">#REF!</definedName>
    <definedName name="LiveAlternatives">OFFSET([2]ShowHide!$I$3,1,0,[2]ShowHide!$I$21,1)</definedName>
    <definedName name="LiveAlts">[2]ShowHide!$I$4:$I$18</definedName>
    <definedName name="LiveObjs">[2]ShowHide!$E$4:$E$53</definedName>
    <definedName name="LookActiveAlts">ShowHide!$G$4:$G$18</definedName>
    <definedName name="LookActiveObjs">ShowHide!$C$4:$C$53</definedName>
    <definedName name="LookLiveAlts">ShowHide!$F$4:$F$18</definedName>
    <definedName name="LookLiveObjs">ShowHide!$B$4:$B$53</definedName>
    <definedName name="netRiverLoss">#REF!</definedName>
    <definedName name="nicolaAvgLeakageRate">#REF!</definedName>
    <definedName name="ObjBlanksRange">[2]ShowHide!$D$4:$D$53</definedName>
    <definedName name="options">'5 - Data sheet '!$F$5:$J$5</definedName>
    <definedName name="OutputBase" localSheetId="0">#REF!</definedName>
    <definedName name="OutputBase" localSheetId="4">#REF!</definedName>
    <definedName name="OutputBase">#REF!</definedName>
    <definedName name="precipRechargeFactor">#REF!</definedName>
    <definedName name="ret" localSheetId="4">#REF!</definedName>
    <definedName name="ret">#REF!</definedName>
    <definedName name="RR_Area">#REF!</definedName>
    <definedName name="RR_Irr_Rate">#REF!</definedName>
    <definedName name="ScoresOut" localSheetId="0">#REF!</definedName>
    <definedName name="ScoresOut" localSheetId="4">#REF!</definedName>
    <definedName name="ScoresOut">#REF!</definedName>
    <definedName name="Sensitivity">'5 - Data sheet '!#REF!</definedName>
    <definedName name="SheetIndex" localSheetId="8">#REF!</definedName>
    <definedName name="SheetIndex">#REF!</definedName>
    <definedName name="siltAnnualInflow" localSheetId="8">#REF!</definedName>
    <definedName name="siltAnnualInflow">#REF!</definedName>
    <definedName name="v" localSheetId="4">#REF!</definedName>
    <definedName name="v">#REF!</definedName>
    <definedName name="we" localSheetId="4">#REF!</definedName>
    <definedName name="we">#REF!</definedName>
    <definedName name="WeightSetBase" localSheetId="0">#REF!</definedName>
    <definedName name="WeightSetBase" localSheetId="4">#REF!</definedName>
    <definedName name="WeightSetBase">#REF!</definedName>
    <definedName name="WeightSetLive" localSheetId="0">#REF!</definedName>
    <definedName name="WeightSetLive" localSheetId="4">#REF!</definedName>
    <definedName name="WeightSetLive">#REF!</definedName>
  </definedNames>
  <calcPr calcId="125725"/>
</workbook>
</file>

<file path=xl/calcChain.xml><?xml version="1.0" encoding="utf-8"?>
<calcChain xmlns="http://schemas.openxmlformats.org/spreadsheetml/2006/main">
  <c r="P35" i="45"/>
  <c r="P34"/>
  <c r="P33"/>
  <c r="P32"/>
  <c r="P31"/>
  <c r="P30"/>
  <c r="P29"/>
  <c r="P28"/>
  <c r="P27"/>
  <c r="P26"/>
  <c r="P25"/>
  <c r="P17"/>
  <c r="P16"/>
  <c r="P15"/>
  <c r="P14"/>
  <c r="P13"/>
  <c r="P12"/>
  <c r="P11"/>
  <c r="P10"/>
  <c r="P9"/>
  <c r="P8"/>
  <c r="P7"/>
  <c r="P6"/>
  <c r="F35" i="32" l="1"/>
  <c r="F27" l="1"/>
  <c r="F26"/>
  <c r="F25"/>
  <c r="F24"/>
  <c r="G33" l="1"/>
  <c r="F33" l="1"/>
  <c r="B18" i="36" l="1"/>
  <c r="B11"/>
  <c r="H77" l="1"/>
  <c r="H78"/>
  <c r="H79"/>
  <c r="H76"/>
  <c r="C7" l="1"/>
  <c r="L74"/>
  <c r="M74"/>
  <c r="N74"/>
  <c r="L75"/>
  <c r="M75"/>
  <c r="N75"/>
  <c r="I74"/>
  <c r="I76"/>
  <c r="I77"/>
  <c r="I78"/>
  <c r="I79"/>
  <c r="H101"/>
  <c r="I97" s="1"/>
  <c r="H24" i="32" s="1"/>
  <c r="G100" i="36"/>
  <c r="G99"/>
  <c r="G98"/>
  <c r="G97"/>
  <c r="G6" i="32" l="1"/>
  <c r="G10" s="1"/>
  <c r="I98" i="36"/>
  <c r="I99"/>
  <c r="I100"/>
  <c r="H27" i="32" l="1"/>
  <c r="G9" s="1"/>
  <c r="H25"/>
  <c r="G15" s="1"/>
  <c r="H26"/>
  <c r="G8" s="1"/>
  <c r="G14"/>
  <c r="G12" l="1"/>
  <c r="G16"/>
  <c r="G13"/>
  <c r="G17"/>
  <c r="G7"/>
  <c r="G11" s="1"/>
  <c r="G78" i="36"/>
  <c r="D78" s="1" a="1"/>
  <c r="H75"/>
  <c r="I75"/>
  <c r="J75"/>
  <c r="K75"/>
  <c r="G75"/>
  <c r="H93"/>
  <c r="G79"/>
  <c r="D79" s="1" a="1"/>
  <c r="D79" s="1"/>
  <c r="G77"/>
  <c r="D77" s="1" a="1"/>
  <c r="D77" s="1"/>
  <c r="G76"/>
  <c r="D76" s="1" a="1"/>
  <c r="D76" s="1"/>
  <c r="K74"/>
  <c r="J74"/>
  <c r="H74"/>
  <c r="G74"/>
  <c r="M14" i="29"/>
  <c r="L14"/>
  <c r="K14"/>
  <c r="D14"/>
  <c r="N13"/>
  <c r="K13"/>
  <c r="E13"/>
  <c r="D13"/>
  <c r="E11"/>
  <c r="D11"/>
  <c r="E10"/>
  <c r="E9"/>
  <c r="D9"/>
  <c r="E8"/>
  <c r="S13"/>
  <c r="R13"/>
  <c r="Q13"/>
  <c r="P13"/>
  <c r="O13"/>
  <c r="L13"/>
  <c r="S7"/>
  <c r="R7"/>
  <c r="Q7"/>
  <c r="P7"/>
  <c r="O7"/>
  <c r="N7"/>
  <c r="M7"/>
  <c r="L7"/>
  <c r="K7"/>
  <c r="J7"/>
  <c r="S14"/>
  <c r="R14"/>
  <c r="Q14"/>
  <c r="P14"/>
  <c r="O14"/>
  <c r="N14"/>
  <c r="J14"/>
  <c r="M13"/>
  <c r="E14"/>
  <c r="E12"/>
  <c r="L53" i="30"/>
  <c r="D53"/>
  <c r="C53"/>
  <c r="L52"/>
  <c r="D52"/>
  <c r="C52"/>
  <c r="L51"/>
  <c r="D51"/>
  <c r="C51"/>
  <c r="L50"/>
  <c r="D50"/>
  <c r="C50"/>
  <c r="L49"/>
  <c r="D49"/>
  <c r="C49"/>
  <c r="L48"/>
  <c r="D48"/>
  <c r="C48"/>
  <c r="L47"/>
  <c r="D47"/>
  <c r="C47"/>
  <c r="L46"/>
  <c r="D46"/>
  <c r="C46"/>
  <c r="L45"/>
  <c r="D45"/>
  <c r="C45"/>
  <c r="L44"/>
  <c r="D44"/>
  <c r="C44"/>
  <c r="L43"/>
  <c r="D43"/>
  <c r="C43"/>
  <c r="L42"/>
  <c r="D42"/>
  <c r="C42"/>
  <c r="L41"/>
  <c r="D41"/>
  <c r="C41"/>
  <c r="L40"/>
  <c r="D40"/>
  <c r="C40"/>
  <c r="L39"/>
  <c r="D39"/>
  <c r="C39"/>
  <c r="L38"/>
  <c r="D38"/>
  <c r="C38"/>
  <c r="L37"/>
  <c r="D37"/>
  <c r="C37"/>
  <c r="L36"/>
  <c r="D36"/>
  <c r="C36"/>
  <c r="L35"/>
  <c r="D35"/>
  <c r="C35"/>
  <c r="L34"/>
  <c r="D34"/>
  <c r="C34"/>
  <c r="L33"/>
  <c r="D33"/>
  <c r="C33"/>
  <c r="L32"/>
  <c r="D32"/>
  <c r="C32"/>
  <c r="L31"/>
  <c r="D31"/>
  <c r="C31"/>
  <c r="L30"/>
  <c r="D30"/>
  <c r="C30"/>
  <c r="L29"/>
  <c r="D29"/>
  <c r="C29"/>
  <c r="L28"/>
  <c r="D28"/>
  <c r="C28"/>
  <c r="L27"/>
  <c r="D27"/>
  <c r="C27"/>
  <c r="L26"/>
  <c r="D26"/>
  <c r="C26"/>
  <c r="L25"/>
  <c r="D25"/>
  <c r="C25"/>
  <c r="L24"/>
  <c r="D24"/>
  <c r="C24"/>
  <c r="L23"/>
  <c r="D23"/>
  <c r="C23"/>
  <c r="L22"/>
  <c r="D22"/>
  <c r="C22"/>
  <c r="L21"/>
  <c r="D21"/>
  <c r="C21"/>
  <c r="L20"/>
  <c r="D20"/>
  <c r="C20"/>
  <c r="L19"/>
  <c r="D19"/>
  <c r="C19"/>
  <c r="L18"/>
  <c r="H18"/>
  <c r="D18"/>
  <c r="C18"/>
  <c r="L17"/>
  <c r="H17"/>
  <c r="D17"/>
  <c r="C17"/>
  <c r="L16"/>
  <c r="H16"/>
  <c r="D16"/>
  <c r="C16"/>
  <c r="L15"/>
  <c r="H15"/>
  <c r="D15"/>
  <c r="C15"/>
  <c r="L14"/>
  <c r="H14"/>
  <c r="D14"/>
  <c r="C14"/>
  <c r="L13"/>
  <c r="H13"/>
  <c r="D13"/>
  <c r="C13"/>
  <c r="L12"/>
  <c r="H12"/>
  <c r="D12"/>
  <c r="C12"/>
  <c r="L11"/>
  <c r="H11"/>
  <c r="D11"/>
  <c r="C11"/>
  <c r="L10"/>
  <c r="H10"/>
  <c r="D10"/>
  <c r="C10"/>
  <c r="L9"/>
  <c r="D9" s="1"/>
  <c r="C9"/>
  <c r="L8"/>
  <c r="D8" s="1"/>
  <c r="C8"/>
  <c r="L7"/>
  <c r="D7" s="1"/>
  <c r="C7"/>
  <c r="L6"/>
  <c r="D6" s="1"/>
  <c r="C6"/>
  <c r="L5"/>
  <c r="D5" s="1"/>
  <c r="C5"/>
  <c r="L4"/>
  <c r="D78" i="36" l="1"/>
  <c r="K78" s="1"/>
  <c r="I114" s="1"/>
  <c r="K77"/>
  <c r="I113" s="1"/>
  <c r="K76"/>
  <c r="I112" s="1"/>
  <c r="K79"/>
  <c r="I115" s="1"/>
  <c r="H107"/>
  <c r="G112"/>
  <c r="G115"/>
  <c r="K107"/>
  <c r="E6"/>
  <c r="G108"/>
  <c r="H111"/>
  <c r="G113"/>
  <c r="I107"/>
  <c r="E13"/>
  <c r="I111"/>
  <c r="G109"/>
  <c r="J107"/>
  <c r="G114"/>
  <c r="C6"/>
  <c r="C13"/>
  <c r="C10"/>
  <c r="C17"/>
  <c r="C18" s="1"/>
  <c r="C14"/>
  <c r="C8"/>
  <c r="C15"/>
  <c r="C9"/>
  <c r="C16"/>
  <c r="I92"/>
  <c r="G27" i="32" s="1"/>
  <c r="F16" i="36"/>
  <c r="F14"/>
  <c r="F17"/>
  <c r="F15"/>
  <c r="B16"/>
  <c r="G91"/>
  <c r="B9"/>
  <c r="B15"/>
  <c r="B8"/>
  <c r="G90"/>
  <c r="B14"/>
  <c r="B7"/>
  <c r="G89"/>
  <c r="B17"/>
  <c r="B10"/>
  <c r="G92"/>
  <c r="B6"/>
  <c r="B13"/>
  <c r="D8" i="29"/>
  <c r="D10"/>
  <c r="D12"/>
  <c r="J13"/>
  <c r="I89" i="36"/>
  <c r="G24" i="32" s="1"/>
  <c r="I91" i="36"/>
  <c r="G26" i="32" s="1"/>
  <c r="I90" i="36"/>
  <c r="G25" i="32" s="1"/>
  <c r="F15" s="1"/>
  <c r="F8" i="29"/>
  <c r="F9"/>
  <c r="F10"/>
  <c r="F11"/>
  <c r="F12"/>
  <c r="F13"/>
  <c r="F14"/>
  <c r="M8"/>
  <c r="K8"/>
  <c r="H5" i="30"/>
  <c r="H7"/>
  <c r="H9"/>
  <c r="H4"/>
  <c r="H6"/>
  <c r="H8"/>
  <c r="D4"/>
  <c r="C4"/>
  <c r="C11" i="36" l="1"/>
  <c r="C75"/>
  <c r="D16"/>
  <c r="J109"/>
  <c r="D17"/>
  <c r="K109"/>
  <c r="I109"/>
  <c r="D15"/>
  <c r="H109"/>
  <c r="D14"/>
  <c r="F8"/>
  <c r="F7" i="32"/>
  <c r="F9" i="36"/>
  <c r="F8" i="32"/>
  <c r="F10" i="36"/>
  <c r="F9" i="32"/>
  <c r="F7" i="36"/>
  <c r="F6" i="32"/>
  <c r="F10" s="1"/>
  <c r="T76" i="36"/>
  <c r="T79"/>
  <c r="S76"/>
  <c r="S79"/>
  <c r="S78"/>
  <c r="T78"/>
  <c r="M9" i="29"/>
  <c r="K9"/>
  <c r="D18" i="36" l="1"/>
  <c r="F17" i="32"/>
  <c r="F13"/>
  <c r="F16"/>
  <c r="F12"/>
  <c r="F11"/>
  <c r="F14"/>
  <c r="I6"/>
  <c r="J6"/>
  <c r="H6"/>
  <c r="H9"/>
  <c r="J9"/>
  <c r="I9"/>
  <c r="H8"/>
  <c r="I8"/>
  <c r="J8"/>
  <c r="H7"/>
  <c r="I7"/>
  <c r="J7"/>
  <c r="S77" i="36"/>
  <c r="T77"/>
  <c r="J77" l="1"/>
  <c r="H113" s="1"/>
  <c r="J78"/>
  <c r="J108" s="1"/>
  <c r="J79"/>
  <c r="H115" s="1"/>
  <c r="J76"/>
  <c r="H108" s="1"/>
  <c r="N76"/>
  <c r="L76"/>
  <c r="M76"/>
  <c r="L94"/>
  <c r="K94"/>
  <c r="N94"/>
  <c r="J94"/>
  <c r="M94"/>
  <c r="D9" l="1"/>
  <c r="H114"/>
  <c r="I108"/>
  <c r="K108"/>
  <c r="D10"/>
  <c r="D8"/>
  <c r="D7"/>
  <c r="H112"/>
  <c r="L77"/>
  <c r="N77"/>
  <c r="M77"/>
  <c r="N79"/>
  <c r="L79"/>
  <c r="M79"/>
  <c r="N78"/>
  <c r="L78"/>
  <c r="M78"/>
  <c r="Q76"/>
  <c r="P76"/>
  <c r="D11" l="1"/>
  <c r="P77"/>
  <c r="Q77"/>
  <c r="Q78"/>
  <c r="P79"/>
  <c r="Q79"/>
  <c r="P78"/>
  <c r="Q9" i="29"/>
  <c r="L9"/>
  <c r="R9"/>
  <c r="N9"/>
  <c r="S9"/>
  <c r="O9"/>
  <c r="P9"/>
  <c r="J9"/>
  <c r="R8" l="1"/>
  <c r="J8"/>
  <c r="P8"/>
  <c r="O8"/>
  <c r="N8"/>
  <c r="Q8"/>
  <c r="S8"/>
  <c r="L8"/>
  <c r="L10" l="1"/>
  <c r="R11" l="1"/>
  <c r="M11"/>
  <c r="P10"/>
  <c r="P12"/>
  <c r="M12"/>
  <c r="L12"/>
  <c r="K12"/>
  <c r="Q12"/>
  <c r="N11"/>
  <c r="Q11"/>
  <c r="K11"/>
  <c r="Q10"/>
  <c r="S12"/>
  <c r="O10"/>
  <c r="R12"/>
  <c r="R10"/>
  <c r="O12"/>
  <c r="N12"/>
  <c r="O11"/>
  <c r="S11"/>
  <c r="P11"/>
  <c r="N10"/>
  <c r="M10"/>
  <c r="L11"/>
  <c r="S10"/>
  <c r="K10"/>
  <c r="J10"/>
  <c r="J12"/>
  <c r="J11"/>
</calcChain>
</file>

<file path=xl/comments1.xml><?xml version="1.0" encoding="utf-8"?>
<comments xmlns="http://schemas.openxmlformats.org/spreadsheetml/2006/main">
  <authors>
    <author>Graham Long</author>
  </authors>
  <commentList>
    <comment ref="D7" authorId="0">
      <text>
        <r>
          <rPr>
            <b/>
            <sz val="9"/>
            <color indexed="81"/>
            <rFont val="Tahoma"/>
            <family val="2"/>
          </rPr>
          <t>Graham Long:</t>
        </r>
        <r>
          <rPr>
            <sz val="9"/>
            <color indexed="81"/>
            <rFont val="Tahoma"/>
            <family val="2"/>
          </rPr>
          <t xml:space="preserve">
Type in objectives in this column
e.g. "cost", "tigers" etc</t>
        </r>
      </text>
    </comment>
    <comment ref="E7" authorId="0">
      <text>
        <r>
          <rPr>
            <b/>
            <sz val="9"/>
            <color indexed="81"/>
            <rFont val="Tahoma"/>
            <family val="2"/>
          </rPr>
          <t>Graham Long:</t>
        </r>
        <r>
          <rPr>
            <sz val="9"/>
            <color indexed="81"/>
            <rFont val="Tahoma"/>
            <family val="2"/>
          </rPr>
          <t xml:space="preserve">
Type in Indicator in this column. Eg "12 yr cost" or "tiger habitat"
</t>
        </r>
      </text>
    </comment>
    <comment ref="F7" authorId="0">
      <text>
        <r>
          <rPr>
            <b/>
            <sz val="9"/>
            <color indexed="81"/>
            <rFont val="Tahoma"/>
            <family val="2"/>
          </rPr>
          <t>Graham Long:</t>
        </r>
        <r>
          <rPr>
            <sz val="9"/>
            <color indexed="81"/>
            <rFont val="Tahoma"/>
            <family val="2"/>
          </rPr>
          <t xml:space="preserve">
Select preferred direction here
L = Lower is better
H = Higher is better</t>
        </r>
      </text>
    </comment>
    <comment ref="G7" authorId="0">
      <text>
        <r>
          <rPr>
            <b/>
            <sz val="9"/>
            <color indexed="81"/>
            <rFont val="Tahoma"/>
            <family val="2"/>
          </rPr>
          <t>Graham Long:</t>
        </r>
        <r>
          <rPr>
            <sz val="9"/>
            <color indexed="81"/>
            <rFont val="Tahoma"/>
            <family val="2"/>
          </rPr>
          <t xml:space="preserve">
Enter the units of the indicator here
eg $, ha</t>
        </r>
      </text>
    </comment>
    <comment ref="H7" authorId="0">
      <text>
        <r>
          <rPr>
            <b/>
            <sz val="9"/>
            <color indexed="81"/>
            <rFont val="Tahoma"/>
            <family val="2"/>
          </rPr>
          <t>Graham Long:</t>
        </r>
        <r>
          <rPr>
            <sz val="9"/>
            <color indexed="81"/>
            <rFont val="Tahoma"/>
            <family val="2"/>
          </rPr>
          <t xml:space="preserve">
Select the Minimum Significant Increment of Change (MSIC) Type here.
A = Absolute
R = Relative
NB by default, select R in this column, and enter a value of 0.1 in the MSIC value column.</t>
        </r>
      </text>
    </comment>
    <comment ref="I7" authorId="0">
      <text>
        <r>
          <rPr>
            <b/>
            <sz val="9"/>
            <color indexed="81"/>
            <rFont val="Tahoma"/>
            <family val="2"/>
          </rPr>
          <t>Graham Long:</t>
        </r>
        <r>
          <rPr>
            <sz val="9"/>
            <color indexed="81"/>
            <rFont val="Tahoma"/>
            <family val="2"/>
          </rPr>
          <t xml:space="preserve">
Select value of the Minimum Significant Increment of Change (MSIC) here.
If using Type A, enter an absolute value, e.g. 15 (units)
If using Type R, enter a fraction (e.g. 0.1)
NB by default, select R in the MSIC Type column, and enter a value of 0.1 in this column.</t>
        </r>
      </text>
    </comment>
  </commentList>
</comments>
</file>

<file path=xl/comments2.xml><?xml version="1.0" encoding="utf-8"?>
<comments xmlns="http://schemas.openxmlformats.org/spreadsheetml/2006/main">
  <authors>
    <author>Graham Long</author>
  </authors>
  <commentList>
    <comment ref="O22" authorId="0">
      <text>
        <r>
          <rPr>
            <b/>
            <sz val="9"/>
            <color indexed="81"/>
            <rFont val="Tahoma"/>
            <family val="2"/>
          </rPr>
          <t>Graham Long:</t>
        </r>
        <r>
          <rPr>
            <sz val="9"/>
            <color indexed="81"/>
            <rFont val="Tahoma"/>
            <family val="2"/>
          </rPr>
          <t xml:space="preserve">
When checked, unhides all rows and columns in the CTDisp sheet</t>
        </r>
      </text>
    </comment>
  </commentList>
</comments>
</file>

<file path=xl/sharedStrings.xml><?xml version="1.0" encoding="utf-8"?>
<sst xmlns="http://schemas.openxmlformats.org/spreadsheetml/2006/main" count="252" uniqueCount="178">
  <si>
    <t>Units</t>
  </si>
  <si>
    <t>Direction</t>
  </si>
  <si>
    <t>H</t>
  </si>
  <si>
    <t>Best</t>
  </si>
  <si>
    <t>Worst</t>
  </si>
  <si>
    <t>tn/yr</t>
  </si>
  <si>
    <t>Description</t>
  </si>
  <si>
    <t>Evaluation Criteria</t>
  </si>
  <si>
    <t xml:space="preserve">Significance </t>
  </si>
  <si>
    <t>SUM</t>
  </si>
  <si>
    <t>• Discount rate: 5% real.</t>
  </si>
  <si>
    <t>This discount rate is intended to reflect the opportunity cost of capital, but still give appropriate weight to future cost consequences. In benefit-cost terms, it is a weighted average of the social opportunity cost of capital and social time preference rate.</t>
  </si>
  <si>
    <t>• Interest rate during construction: 4%</t>
  </si>
  <si>
    <t>• Amortization Period: 15 years</t>
  </si>
  <si>
    <t>• General inflation rate: 2%</t>
  </si>
  <si>
    <t>• Real inflation rate for electricity: 0%.</t>
  </si>
  <si>
    <t>• Real inflation rate for natural gas: 1%.</t>
  </si>
  <si>
    <t>• Electricity price: $100/MWh (2008$).</t>
  </si>
  <si>
    <t>MSIC Val</t>
  </si>
  <si>
    <t>MSIC Type</t>
  </si>
  <si>
    <t>Indicator</t>
  </si>
  <si>
    <t>Objective</t>
  </si>
  <si>
    <t>DATA INPUT SHEET</t>
  </si>
  <si>
    <t>%</t>
  </si>
  <si>
    <t>R</t>
  </si>
  <si>
    <t>Objectives</t>
  </si>
  <si>
    <t>Alternatives</t>
  </si>
  <si>
    <t>Live</t>
  </si>
  <si>
    <t>ActiveObjs</t>
  </si>
  <si>
    <t>ObjsBlanksRange</t>
  </si>
  <si>
    <t>LiveObjs</t>
  </si>
  <si>
    <t>ActiveAlts</t>
  </si>
  <si>
    <t>AltBlanksRange</t>
  </si>
  <si>
    <t>LiveAlts</t>
  </si>
  <si>
    <t>Count</t>
  </si>
  <si>
    <t>Edit Mode</t>
  </si>
  <si>
    <t>© Compass Resource Management Ltd</t>
  </si>
  <si>
    <t>www.compassrm.com</t>
  </si>
  <si>
    <t>Performance Measure     Units</t>
  </si>
  <si>
    <t xml:space="preserve">Financial </t>
  </si>
  <si>
    <t>Opt 1</t>
  </si>
  <si>
    <t>Opt 3</t>
  </si>
  <si>
    <t>Fish</t>
  </si>
  <si>
    <t>M$/yr</t>
  </si>
  <si>
    <t>Total catch of Enakok</t>
  </si>
  <si>
    <t>Total catch of Nomlas</t>
  </si>
  <si>
    <t xml:space="preserve">Power Generation </t>
  </si>
  <si>
    <t xml:space="preserve">Combined and separate values depending on location. </t>
  </si>
  <si>
    <t>Irrigation</t>
  </si>
  <si>
    <t xml:space="preserve"> Total area of irrigated fields </t>
  </si>
  <si>
    <t>total ha</t>
  </si>
  <si>
    <t>% change in crop area</t>
  </si>
  <si>
    <t>This is based on electiricy forcasting.</t>
  </si>
  <si>
    <t>This is intended to reflect a combination of typical contract terms, which result in a declining real price paid for electricity supply over any given contract period, and the potential for re-contracting at higher real prices at intervals (e.g., every 15 years) over the 35 year planning period.</t>
  </si>
  <si>
    <t>• Real inflation rate for transmission of lines: 0.3%.</t>
  </si>
  <si>
    <t xml:space="preserve">Flood control </t>
  </si>
  <si>
    <t xml:space="preserve"> Net Present Value  $</t>
  </si>
  <si>
    <t>0pt 2</t>
  </si>
  <si>
    <t>Opt 4</t>
  </si>
  <si>
    <t>Opt 5</t>
  </si>
  <si>
    <t/>
  </si>
  <si>
    <t>Power</t>
  </si>
  <si>
    <t>#</t>
  </si>
  <si>
    <t xml:space="preserve">• Nomlas fish is prized fish in the area and has high commercial value. It is very important fish for export to markets in Europe. The fish spawns in the upper area of both the Omega and Sigma rivers. At a certain stage it descends to Pi Lake where it reaches semi adult hood (smolt) and then continues down the Omega River to the ocean where it lives for 2 years getting very big.  It comes back up the Omega River (through a fish ladder) and then continues up to the upper rivers to lay eggs.                                             </t>
  </si>
  <si>
    <t>Enakok fish is also important for both local and commercial value.  It spawns in the upper Sigma and Omega rivers and comes down to Pi Lake were it grows larger for 3 years before heading back up river to spawn.  Key to their production is annual flooding, mostly from upper Omega which allows the development of smaller fish which is their main food source.</t>
  </si>
  <si>
    <t>This is the collective total increase in ha of irrigation land. It does not take into account any commercial value or what crops are being planted.</t>
  </si>
  <si>
    <t xml:space="preserve"> This is the change in crop area. It shows the relative difference between the existing irrigation area and the potential irrigation area.   (NOTE this has not been used in this current analysis)</t>
  </si>
  <si>
    <t xml:space="preserve">Amount of catch tn/yr (averaged from 2010 to 2020)
</t>
  </si>
  <si>
    <t xml:space="preserve">Average Net Present Value of catch in $ (2010) </t>
  </si>
  <si>
    <t>$ Value of landings</t>
  </si>
  <si>
    <t>Power Generation</t>
  </si>
  <si>
    <t>Total area</t>
  </si>
  <si>
    <t>Change in area</t>
  </si>
  <si>
    <t>$/annum NPV</t>
  </si>
  <si>
    <t>• Mundo Bank 15 Year lending rate: 5.5%</t>
  </si>
  <si>
    <t>Cost of development: Dams and transmission lines</t>
  </si>
  <si>
    <t>Based on probability estimates of the 1 in 50 year flood. This is the projected cost saving due to flood control on property over 35 years in Net Present Value. Based on the current assessement of land, city and property value in $2008.  It does not consider the increase in property value as additional properties may be built due to greater flood security. Thus flood protection will likely be higher not lower than estimated.</t>
  </si>
  <si>
    <t>This is based on the last call for power in the area (the average price adjusted for firm delivery to the Country Delta was $88/MWh), plus the expectation of higher prices in future calls.</t>
  </si>
  <si>
    <t xml:space="preserve">This is based on construction costs in the differnent locations, and transmission capacity.  Estimations were based at $350,000/km transmission augmentation.  </t>
  </si>
  <si>
    <t>This is commercial value of landings as sold either in locally and regionally as well as internationally.  Note that the international sales have a significanly higher $ value than local sales. No attempt has been made to assess the value added benefits of increasing local trade and production of local goods.</t>
  </si>
  <si>
    <t xml:space="preserve"> 1000 ha</t>
  </si>
  <si>
    <t xml:space="preserve">Total G Wh/annum generated </t>
  </si>
  <si>
    <t>Regional Weighting by sector for Omega Watershed</t>
  </si>
  <si>
    <t>M US$/yr</t>
  </si>
  <si>
    <t>total</t>
  </si>
  <si>
    <t>Choose units to compare</t>
  </si>
  <si>
    <t>Various</t>
  </si>
  <si>
    <t>US$</t>
  </si>
  <si>
    <t xml:space="preserve">The estimated GW/h produced each year -  and is based on sets of fixed rule curves.  These have been developed for hydro-power production and flood control in mind.    
 1 GWh/annum is enough to supply 100,000 homes in the region with power - or 15 medium sized factories.                          </t>
  </si>
  <si>
    <t>1000 ha</t>
  </si>
  <si>
    <t>Value of irrigation area</t>
  </si>
  <si>
    <t xml:space="preserve">This is an economic calculation of the value of 1000 ha of irrigation land.  Note that the value is different in Alpha, Beta and Delta. </t>
  </si>
  <si>
    <t>Value of area protected</t>
  </si>
  <si>
    <t xml:space="preserve">1000 ha </t>
  </si>
  <si>
    <t>Area of land protected</t>
  </si>
  <si>
    <t>This is an estimation of the absolute number of ha that will be protected from flooding.  It does not represent the monetary value of the protection.  The absolute number may be important as there may be many small businesses and homes that can be protected.  The $ value may be less than protecting higher dollar value areas.</t>
  </si>
  <si>
    <t>GWh/a</t>
  </si>
  <si>
    <t>Fish range</t>
  </si>
  <si>
    <t>Maxim</t>
  </si>
  <si>
    <t>Min</t>
  </si>
  <si>
    <t>Power range</t>
  </si>
  <si>
    <t>Flood control</t>
  </si>
  <si>
    <t>Option 2</t>
  </si>
  <si>
    <t>Option 1</t>
  </si>
  <si>
    <t>Difference</t>
  </si>
  <si>
    <t>Flood Cont</t>
  </si>
  <si>
    <t>Weighting Option 1</t>
  </si>
  <si>
    <t>Weighting Option 2</t>
  </si>
  <si>
    <t>Value</t>
  </si>
  <si>
    <t>Pref Opt 1</t>
  </si>
  <si>
    <t>Pref op2</t>
  </si>
  <si>
    <t>dummy</t>
  </si>
  <si>
    <t>US</t>
  </si>
  <si>
    <t>Chart data</t>
  </si>
  <si>
    <t>Jobs</t>
  </si>
  <si>
    <t>Factor</t>
  </si>
  <si>
    <t>Row to lookup</t>
  </si>
  <si>
    <t>Change the slider to alter importance of the various intersts.  The importance will determine how the dams are operated.</t>
  </si>
  <si>
    <t xml:space="preserve">The scales depend upon the units chosen.  For various units it  depends on the individual units. </t>
  </si>
  <si>
    <t xml:space="preserve">Part of the process in trade-offs is to try and place value on things with different units.  </t>
  </si>
  <si>
    <t>Collective value of fish  in tn/annum, Jobs and $US</t>
  </si>
  <si>
    <t>Tn/yr , Jobs,  $ revenue</t>
  </si>
  <si>
    <t>Jobs available in the industry</t>
  </si>
  <si>
    <t xml:space="preserve">Scenario </t>
  </si>
  <si>
    <t xml:space="preserve">The two dams will be linked in operations to ensure synergistics benefits.  However, the negotiators will come together to discuss how the two dams should be run. </t>
  </si>
  <si>
    <t>A</t>
  </si>
  <si>
    <t>B</t>
  </si>
  <si>
    <t>C</t>
  </si>
  <si>
    <t>D</t>
  </si>
  <si>
    <t>E</t>
  </si>
  <si>
    <t xml:space="preserve"> Optimise for Fish</t>
  </si>
  <si>
    <t>Optimise for Power</t>
  </si>
  <si>
    <t>Optimise for Flood Control</t>
  </si>
  <si>
    <t>Optimise for Irrigation</t>
  </si>
  <si>
    <t>Mix of interests.</t>
  </si>
  <si>
    <t>The large dam in Alpha will produce the bulk of the power - as much as 80% when power is optimised. The medium sized dam in Delta will also produce power- but it is not a high dam, but at a more consistent rate as is gets regulated water through lake Pi. The power has its highest value when generated in cold months between November and March - for heating homes - industrial use pays less for energy, but they help supply jobs.</t>
  </si>
  <si>
    <t>The dams can be run to help simulate the natural flow of the river.  Releasing most water between May and June when natural flooding occurs. Optimising for fish will benefit both the Nomlas and Enakok species.  The Nomlas will be most sensitive to alerations in the hydrology.</t>
  </si>
  <si>
    <t xml:space="preserve">Hydrograph of the rivers of the Omega Watershed.  </t>
  </si>
  <si>
    <t xml:space="preserve">Peak flow occurs after heavy rains in the spring. </t>
  </si>
  <si>
    <t xml:space="preserve">Balancing the interests of the different sectors to find the "best" overall way to operate the dams. </t>
  </si>
  <si>
    <t xml:space="preserve">Irrigation is an important aspect of the economies of the region. Many workers and businesses are linked to agriculture, and with the development of irrigation there has a been a boom in spinoff industries and food processing. Additional irrigation provides possibilities of increasing revenues from export markets. Water releases to optimise irrigation happen from June to October.   </t>
  </si>
  <si>
    <t xml:space="preserve">The cities of Kappa and Theta have grown rapidly and urban planning has not kept pace with development. Consequently, many industries are situated near the river for shipping, and many residential areas have developed in the flood plane. Protecting again flood would prevent potential losses in buildings and allow for more intensive development of the flood plane. Optimising flood control means keeping the reservoirs lower in the winter to capture storms and drawing them low in March and April in anticipation of the late spring rains. </t>
  </si>
  <si>
    <t>Scenarios to consider</t>
  </si>
  <si>
    <t xml:space="preserve">This is the collecitve number of direct jobs associated with fishing. </t>
  </si>
  <si>
    <t>Number of secure jobs each year</t>
  </si>
  <si>
    <t>jobs</t>
  </si>
  <si>
    <t>power</t>
  </si>
  <si>
    <t>This is the collective number of jobs associated with managing the dams. It does not take into account indirect jobs such as those from industries which might be created due to additional power.</t>
  </si>
  <si>
    <t>$ Value of sales</t>
  </si>
  <si>
    <t xml:space="preserve">Average Net Present Value of sales over 30 years (2010 $) </t>
  </si>
  <si>
    <t>Secure Jobs / annum</t>
  </si>
  <si>
    <t xml:space="preserve">Average Net Present Value (2010) for 30 years M $/annum </t>
  </si>
  <si>
    <t>Residential power use generally pay more than industries.  The value has been estimated at 60% for residential use and 40% industry, with 30 year amoratization period. See Financial calculations below.</t>
  </si>
  <si>
    <t xml:space="preserve">Direct jobs associated with irrigation, including operations, maintanence and agriculture. </t>
  </si>
  <si>
    <t>Jobs in irrigation</t>
  </si>
  <si>
    <t>GWh/annum , Jobs,  and $ revenue</t>
  </si>
  <si>
    <t xml:space="preserve"> ha of production , jobs , and $ revenue</t>
  </si>
  <si>
    <t xml:space="preserve"> The levelized savings in terms of flood control.</t>
  </si>
  <si>
    <t xml:space="preserve"> Ha protected, jobs, Net Present Value  $</t>
  </si>
  <si>
    <t xml:space="preserve"> The levelized cost of power production.  </t>
  </si>
  <si>
    <t>Truck 1</t>
  </si>
  <si>
    <t>Truck 2</t>
  </si>
  <si>
    <t>Truck 3</t>
  </si>
  <si>
    <t>Truck 4</t>
  </si>
  <si>
    <t>Truck 5</t>
  </si>
  <si>
    <t>Truck 6</t>
  </si>
  <si>
    <t xml:space="preserve">Data Sheet </t>
  </si>
  <si>
    <t>Click in box</t>
  </si>
  <si>
    <t>Use Mouse to move slider</t>
  </si>
  <si>
    <t xml:space="preserve">These are the functions denoting the preference </t>
  </si>
  <si>
    <t>X3</t>
  </si>
  <si>
    <t>X2</t>
  </si>
  <si>
    <t>X</t>
  </si>
  <si>
    <t xml:space="preserve">Pref </t>
  </si>
  <si>
    <t>Pref</t>
  </si>
  <si>
    <t>POWER</t>
  </si>
  <si>
    <t>Flood</t>
  </si>
  <si>
    <t>Irrig</t>
  </si>
</sst>
</file>

<file path=xl/styles.xml><?xml version="1.0" encoding="utf-8"?>
<styleSheet xmlns="http://schemas.openxmlformats.org/spreadsheetml/2006/main">
  <numFmts count="2">
    <numFmt numFmtId="164" formatCode="0.0"/>
    <numFmt numFmtId="165" formatCode="0.000"/>
  </numFmts>
  <fonts count="29">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1"/>
      <name val="Calibri"/>
      <family val="2"/>
      <scheme val="minor"/>
    </font>
    <font>
      <b/>
      <sz val="22"/>
      <color theme="1"/>
      <name val="Calibri"/>
      <family val="2"/>
      <scheme val="minor"/>
    </font>
    <font>
      <b/>
      <sz val="14"/>
      <name val="Calibri"/>
      <family val="2"/>
      <scheme val="minor"/>
    </font>
    <font>
      <sz val="11"/>
      <color rgb="FF000000"/>
      <name val="Calibri"/>
      <family val="2"/>
      <scheme val="minor"/>
    </font>
    <font>
      <b/>
      <sz val="12"/>
      <color theme="1"/>
      <name val="Arial"/>
      <family val="2"/>
    </font>
    <font>
      <b/>
      <sz val="14"/>
      <color theme="1"/>
      <name val="Arial"/>
      <family val="2"/>
    </font>
    <font>
      <sz val="12"/>
      <color theme="1"/>
      <name val="Arial"/>
      <family val="2"/>
    </font>
    <font>
      <sz val="11"/>
      <color theme="1"/>
      <name val="Arial"/>
      <family val="2"/>
    </font>
    <font>
      <b/>
      <sz val="10"/>
      <name val="Arial"/>
      <family val="2"/>
    </font>
    <font>
      <sz val="10"/>
      <name val="Arial"/>
      <family val="2"/>
    </font>
    <font>
      <sz val="10"/>
      <color indexed="8"/>
      <name val="Arial"/>
      <family val="2"/>
    </font>
    <font>
      <b/>
      <sz val="9"/>
      <color indexed="81"/>
      <name val="Tahoma"/>
      <family val="2"/>
    </font>
    <font>
      <sz val="9"/>
      <color indexed="81"/>
      <name val="Tahoma"/>
      <family val="2"/>
    </font>
    <font>
      <u/>
      <sz val="7.5"/>
      <color indexed="12"/>
      <name val="Arial"/>
      <family val="2"/>
    </font>
    <font>
      <strike/>
      <sz val="10"/>
      <name val="Arial"/>
      <family val="2"/>
    </font>
    <font>
      <sz val="11"/>
      <color theme="3"/>
      <name val="Calibri"/>
      <family val="2"/>
      <scheme val="minor"/>
    </font>
    <font>
      <sz val="11"/>
      <color theme="4"/>
      <name val="Calibri"/>
      <family val="2"/>
      <scheme val="minor"/>
    </font>
    <font>
      <sz val="11"/>
      <color rgb="FF00B050"/>
      <name val="Calibri"/>
      <family val="2"/>
      <scheme val="minor"/>
    </font>
    <font>
      <sz val="18"/>
      <color theme="1"/>
      <name val="Calibri"/>
      <family val="2"/>
      <scheme val="minor"/>
    </font>
    <font>
      <sz val="10"/>
      <name val="MS Sans Serif"/>
      <family val="2"/>
    </font>
    <font>
      <sz val="10"/>
      <color rgb="FF000000"/>
      <name val="Arial"/>
      <family val="2"/>
    </font>
    <font>
      <b/>
      <sz val="2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7" tint="0.39994506668294322"/>
        <bgColor indexed="64"/>
      </patternFill>
    </fill>
    <fill>
      <patternFill patternType="solid">
        <fgColor theme="6"/>
        <bgColor indexed="64"/>
      </patternFill>
    </fill>
    <fill>
      <patternFill patternType="solid">
        <fgColor theme="2" tint="-0.24994659260841701"/>
        <bgColor indexed="64"/>
      </patternFill>
    </fill>
    <fill>
      <patternFill patternType="solid">
        <fgColor theme="4"/>
        <bgColor indexed="64"/>
      </patternFill>
    </fill>
    <fill>
      <patternFill patternType="solid">
        <fgColor theme="5"/>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bottom style="thick">
        <color auto="1"/>
      </bottom>
      <diagonal/>
    </border>
    <border>
      <left style="thin">
        <color indexed="64"/>
      </left>
      <right style="thin">
        <color indexed="64"/>
      </right>
      <top/>
      <bottom style="thick">
        <color auto="1"/>
      </bottom>
      <diagonal/>
    </border>
    <border>
      <left style="medium">
        <color indexed="64"/>
      </left>
      <right style="medium">
        <color indexed="64"/>
      </right>
      <top style="medium">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bottom/>
      <diagonal/>
    </border>
    <border>
      <left style="thick">
        <color auto="1"/>
      </left>
      <right style="thin">
        <color auto="1"/>
      </right>
      <top style="medium">
        <color auto="1"/>
      </top>
      <bottom style="thin">
        <color auto="1"/>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top style="thick">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ck">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thick">
        <color indexed="64"/>
      </right>
      <top/>
      <bottom style="medium">
        <color indexed="64"/>
      </bottom>
      <diagonal/>
    </border>
    <border>
      <left style="thick">
        <color indexed="64"/>
      </left>
      <right/>
      <top/>
      <bottom/>
      <diagonal/>
    </border>
  </borders>
  <cellStyleXfs count="5">
    <xf numFmtId="0" fontId="0" fillId="0" borderId="0"/>
    <xf numFmtId="9" fontId="1" fillId="0" borderId="0" applyFont="0" applyFill="0" applyBorder="0" applyAlignment="0" applyProtection="0"/>
    <xf numFmtId="0" fontId="16" fillId="0" borderId="0"/>
    <xf numFmtId="0" fontId="20" fillId="0" borderId="0" applyNumberFormat="0" applyFill="0" applyBorder="0" applyAlignment="0" applyProtection="0">
      <alignment vertical="top"/>
      <protection locked="0"/>
    </xf>
    <xf numFmtId="40" fontId="26" fillId="0" borderId="0" applyFont="0" applyFill="0" applyBorder="0" applyAlignment="0" applyProtection="0"/>
  </cellStyleXfs>
  <cellXfs count="166">
    <xf numFmtId="0" fontId="0" fillId="0" borderId="0" xfId="0"/>
    <xf numFmtId="0" fontId="3" fillId="4" borderId="16" xfId="0" applyFont="1" applyFill="1" applyBorder="1" applyAlignment="1">
      <alignment horizontal="center"/>
    </xf>
    <xf numFmtId="0" fontId="4" fillId="2" borderId="9" xfId="0" applyFont="1" applyFill="1" applyBorder="1" applyAlignment="1">
      <alignment horizontal="center" vertical="center"/>
    </xf>
    <xf numFmtId="0" fontId="4" fillId="2" borderId="28"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xf>
    <xf numFmtId="0" fontId="8" fillId="0" borderId="0" xfId="0" applyFont="1"/>
    <xf numFmtId="0" fontId="4" fillId="0" borderId="12" xfId="0" applyFont="1" applyBorder="1" applyAlignment="1">
      <alignment horizontal="center" vertical="center" wrapText="1"/>
    </xf>
    <xf numFmtId="0" fontId="4" fillId="0" borderId="13" xfId="0" applyFont="1" applyBorder="1" applyAlignment="1">
      <alignment horizontal="left" vertical="center" wrapText="1"/>
    </xf>
    <xf numFmtId="0" fontId="9" fillId="4" borderId="8"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0" fillId="0" borderId="0" xfId="0" applyFont="1"/>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0" borderId="31" xfId="0" applyFont="1" applyBorder="1" applyAlignment="1">
      <alignment horizontal="left" vertical="center" wrapText="1" indent="1"/>
    </xf>
    <xf numFmtId="0" fontId="13" fillId="0" borderId="10" xfId="0" applyFont="1" applyBorder="1" applyAlignment="1">
      <alignment vertical="center" wrapText="1"/>
    </xf>
    <xf numFmtId="0" fontId="13" fillId="0" borderId="32" xfId="0" applyFont="1" applyBorder="1" applyAlignment="1">
      <alignment vertical="center" wrapText="1"/>
    </xf>
    <xf numFmtId="0" fontId="13" fillId="0" borderId="34"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8" xfId="0" applyFont="1" applyBorder="1" applyAlignment="1">
      <alignment vertical="center" wrapText="1"/>
    </xf>
    <xf numFmtId="0" fontId="13" fillId="0" borderId="26" xfId="0" applyFont="1" applyBorder="1" applyAlignment="1">
      <alignment vertical="center" wrapText="1"/>
    </xf>
    <xf numFmtId="0" fontId="11" fillId="5" borderId="29" xfId="0" applyFont="1" applyFill="1" applyBorder="1" applyAlignment="1">
      <alignment horizontal="left" vertical="center" wrapText="1" indent="1"/>
    </xf>
    <xf numFmtId="0" fontId="11" fillId="5" borderId="19" xfId="0" applyFont="1" applyFill="1" applyBorder="1" applyAlignment="1">
      <alignment vertical="center" wrapText="1"/>
    </xf>
    <xf numFmtId="0" fontId="11" fillId="5" borderId="30" xfId="0" applyFont="1" applyFill="1" applyBorder="1" applyAlignment="1">
      <alignment vertical="center" wrapText="1"/>
    </xf>
    <xf numFmtId="0" fontId="11" fillId="5" borderId="25" xfId="0" applyFont="1" applyFill="1" applyBorder="1" applyAlignment="1">
      <alignment horizontal="left" vertical="center" wrapText="1" indent="1"/>
    </xf>
    <xf numFmtId="0" fontId="11" fillId="5" borderId="8" xfId="0" applyFont="1" applyFill="1" applyBorder="1" applyAlignment="1">
      <alignment vertical="center" wrapText="1"/>
    </xf>
    <xf numFmtId="0" fontId="11" fillId="5" borderId="26" xfId="0" applyFont="1" applyFill="1" applyBorder="1" applyAlignment="1">
      <alignment vertical="center" wrapText="1"/>
    </xf>
    <xf numFmtId="0" fontId="11" fillId="2" borderId="29" xfId="0" applyFont="1" applyFill="1" applyBorder="1" applyAlignment="1">
      <alignment horizontal="left" vertical="center" wrapText="1" indent="1"/>
    </xf>
    <xf numFmtId="0" fontId="11" fillId="2" borderId="30" xfId="0" applyFont="1" applyFill="1" applyBorder="1" applyAlignment="1">
      <alignment vertical="center" wrapText="1"/>
    </xf>
    <xf numFmtId="0" fontId="4" fillId="2" borderId="33" xfId="0" applyFont="1" applyFill="1" applyBorder="1" applyAlignment="1">
      <alignment horizontal="left" vertical="center" wrapText="1" indent="1"/>
    </xf>
    <xf numFmtId="0" fontId="0" fillId="2" borderId="33" xfId="0" applyFill="1" applyBorder="1" applyAlignment="1">
      <alignment wrapText="1"/>
    </xf>
    <xf numFmtId="0" fontId="4" fillId="2" borderId="33" xfId="0" applyFont="1" applyFill="1" applyBorder="1" applyAlignment="1">
      <alignment vertical="center" wrapText="1"/>
    </xf>
    <xf numFmtId="0" fontId="0" fillId="2" borderId="0" xfId="0" applyFill="1"/>
    <xf numFmtId="0" fontId="11" fillId="2" borderId="35" xfId="0" applyFont="1" applyFill="1" applyBorder="1" applyAlignment="1">
      <alignment horizontal="left" vertical="center" wrapText="1" indent="1"/>
    </xf>
    <xf numFmtId="0" fontId="14" fillId="0" borderId="14" xfId="0" applyFont="1" applyBorder="1" applyAlignment="1">
      <alignment horizontal="left" vertical="center" wrapText="1"/>
    </xf>
    <xf numFmtId="0" fontId="11" fillId="2" borderId="36" xfId="0" applyFont="1" applyFill="1" applyBorder="1" applyAlignment="1">
      <alignment vertical="center" wrapText="1"/>
    </xf>
    <xf numFmtId="0" fontId="13" fillId="0" borderId="14" xfId="0" applyFont="1" applyBorder="1" applyAlignment="1">
      <alignment horizontal="left" vertical="center" wrapText="1"/>
    </xf>
    <xf numFmtId="0" fontId="13" fillId="2" borderId="36" xfId="0" applyFont="1" applyFill="1" applyBorder="1" applyAlignment="1">
      <alignment vertical="center" wrapText="1"/>
    </xf>
    <xf numFmtId="0" fontId="13" fillId="2" borderId="19" xfId="0" applyFont="1" applyFill="1" applyBorder="1" applyAlignment="1">
      <alignment vertical="center" wrapText="1"/>
    </xf>
    <xf numFmtId="0" fontId="16" fillId="6" borderId="0" xfId="2" applyFill="1"/>
    <xf numFmtId="0" fontId="16" fillId="6" borderId="4" xfId="2" applyFill="1" applyBorder="1" applyAlignment="1">
      <alignment horizontal="center"/>
    </xf>
    <xf numFmtId="0" fontId="16" fillId="7" borderId="0" xfId="2" applyFill="1"/>
    <xf numFmtId="0" fontId="15" fillId="6" borderId="0" xfId="2" applyFont="1" applyFill="1"/>
    <xf numFmtId="0" fontId="17" fillId="8" borderId="0" xfId="2" applyFont="1" applyFill="1"/>
    <xf numFmtId="0" fontId="16" fillId="7" borderId="4" xfId="2" applyFill="1" applyBorder="1"/>
    <xf numFmtId="0" fontId="16" fillId="7" borderId="38" xfId="2" applyFill="1" applyBorder="1"/>
    <xf numFmtId="0" fontId="16" fillId="7" borderId="1" xfId="2" applyFill="1" applyBorder="1"/>
    <xf numFmtId="0" fontId="16" fillId="7" borderId="39" xfId="2" applyFill="1" applyBorder="1"/>
    <xf numFmtId="0" fontId="16" fillId="7" borderId="40" xfId="2" applyFill="1" applyBorder="1"/>
    <xf numFmtId="0" fontId="16" fillId="7" borderId="3" xfId="2" applyFill="1" applyBorder="1"/>
    <xf numFmtId="0" fontId="16" fillId="7" borderId="2" xfId="2" applyFill="1" applyBorder="1"/>
    <xf numFmtId="0" fontId="16" fillId="7" borderId="0" xfId="2" applyFill="1" applyBorder="1"/>
    <xf numFmtId="0" fontId="16" fillId="7" borderId="27" xfId="2" applyFill="1" applyBorder="1"/>
    <xf numFmtId="0" fontId="16" fillId="7" borderId="41" xfId="2" applyFill="1" applyBorder="1"/>
    <xf numFmtId="0" fontId="16" fillId="7" borderId="37" xfId="2" applyFill="1" applyBorder="1"/>
    <xf numFmtId="0" fontId="16" fillId="7" borderId="42" xfId="2" applyFill="1" applyBorder="1"/>
    <xf numFmtId="0" fontId="16" fillId="7" borderId="43" xfId="2" applyFill="1" applyBorder="1"/>
    <xf numFmtId="0" fontId="16" fillId="0" borderId="0" xfId="2"/>
    <xf numFmtId="0" fontId="15" fillId="0" borderId="0" xfId="2" applyFont="1"/>
    <xf numFmtId="0" fontId="16" fillId="6" borderId="4" xfId="2" applyFill="1" applyBorder="1"/>
    <xf numFmtId="0" fontId="16" fillId="8" borderId="0" xfId="2" applyFill="1" applyAlignment="1">
      <alignment vertical="center"/>
    </xf>
    <xf numFmtId="0" fontId="16" fillId="0" borderId="4" xfId="2" applyBorder="1"/>
    <xf numFmtId="0" fontId="16" fillId="6" borderId="0" xfId="2" applyFill="1" applyBorder="1"/>
    <xf numFmtId="0" fontId="16" fillId="0" borderId="0" xfId="2" applyAlignment="1">
      <alignment vertical="center"/>
    </xf>
    <xf numFmtId="0" fontId="20" fillId="0" borderId="0" xfId="3" applyAlignment="1" applyProtection="1"/>
    <xf numFmtId="0" fontId="21" fillId="7" borderId="0" xfId="2" applyFont="1" applyFill="1" applyBorder="1"/>
    <xf numFmtId="1" fontId="16" fillId="7" borderId="0" xfId="2" applyNumberFormat="1" applyFill="1"/>
    <xf numFmtId="0" fontId="4" fillId="0" borderId="13" xfId="0" applyFont="1" applyBorder="1" applyAlignment="1">
      <alignment vertical="center" wrapText="1"/>
    </xf>
    <xf numFmtId="0" fontId="14" fillId="0" borderId="44" xfId="0" applyFont="1" applyBorder="1" applyAlignment="1">
      <alignment horizontal="left" vertical="center" wrapText="1"/>
    </xf>
    <xf numFmtId="0" fontId="11" fillId="2" borderId="20" xfId="0" applyFont="1" applyFill="1" applyBorder="1" applyAlignment="1">
      <alignment horizontal="left" vertical="center" wrapText="1" indent="1"/>
    </xf>
    <xf numFmtId="0" fontId="11" fillId="2" borderId="21" xfId="0" applyFont="1" applyFill="1" applyBorder="1" applyAlignment="1">
      <alignment vertical="center" wrapText="1"/>
    </xf>
    <xf numFmtId="165" fontId="16" fillId="7" borderId="0" xfId="2" applyNumberFormat="1" applyFill="1"/>
    <xf numFmtId="0" fontId="13" fillId="2" borderId="8" xfId="0" applyFont="1" applyFill="1" applyBorder="1" applyAlignment="1">
      <alignment vertical="center" wrapText="1"/>
    </xf>
    <xf numFmtId="0" fontId="13" fillId="2" borderId="26" xfId="0" applyFont="1" applyFill="1" applyBorder="1" applyAlignment="1">
      <alignment vertical="center" wrapText="1"/>
    </xf>
    <xf numFmtId="0" fontId="4" fillId="2" borderId="0" xfId="0" applyFont="1" applyFill="1" applyBorder="1" applyAlignment="1">
      <alignment horizontal="center" vertical="center"/>
    </xf>
    <xf numFmtId="0" fontId="0" fillId="4" borderId="16" xfId="0" quotePrefix="1" applyFill="1" applyBorder="1"/>
    <xf numFmtId="9" fontId="0" fillId="0" borderId="0" xfId="0" applyNumberFormat="1"/>
    <xf numFmtId="0" fontId="4" fillId="0" borderId="12" xfId="0" applyFont="1" applyBorder="1" applyAlignment="1">
      <alignment vertical="center" wrapText="1"/>
    </xf>
    <xf numFmtId="0" fontId="4" fillId="0" borderId="12" xfId="0" applyFont="1" applyBorder="1" applyAlignment="1">
      <alignment horizontal="left" vertical="center" wrapText="1"/>
    </xf>
    <xf numFmtId="0" fontId="13" fillId="0" borderId="0" xfId="0" applyFont="1" applyBorder="1" applyAlignment="1">
      <alignment vertical="center" wrapText="1"/>
    </xf>
    <xf numFmtId="0" fontId="13" fillId="2" borderId="25" xfId="0" applyFont="1" applyFill="1" applyBorder="1" applyAlignment="1">
      <alignment horizontal="left" vertical="center" wrapText="1" indent="1"/>
    </xf>
    <xf numFmtId="0" fontId="4" fillId="2" borderId="0" xfId="0" applyFont="1" applyFill="1" applyBorder="1" applyAlignment="1">
      <alignment horizontal="left" vertical="center" wrapText="1"/>
    </xf>
    <xf numFmtId="0" fontId="3" fillId="4" borderId="17" xfId="0" applyFont="1" applyFill="1" applyBorder="1" applyAlignment="1">
      <alignment horizontal="center" vertical="center" wrapText="1"/>
    </xf>
    <xf numFmtId="0" fontId="8" fillId="0" borderId="0" xfId="0" applyFont="1" applyProtection="1">
      <protection hidden="1"/>
    </xf>
    <xf numFmtId="0" fontId="0" fillId="0" borderId="0" xfId="0" applyProtection="1">
      <protection hidden="1"/>
    </xf>
    <xf numFmtId="0" fontId="5" fillId="0" borderId="0" xfId="0" applyFont="1" applyProtection="1">
      <protection hidden="1"/>
    </xf>
    <xf numFmtId="0" fontId="0" fillId="0" borderId="0" xfId="0" applyProtection="1">
      <protection locked="0" hidden="1"/>
    </xf>
    <xf numFmtId="0" fontId="25" fillId="0" borderId="0" xfId="0" applyFont="1" applyProtection="1">
      <protection hidden="1"/>
    </xf>
    <xf numFmtId="0" fontId="4" fillId="0" borderId="0" xfId="0" applyFont="1" applyAlignment="1" applyProtection="1">
      <alignment horizontal="center"/>
      <protection hidden="1"/>
    </xf>
    <xf numFmtId="0" fontId="0" fillId="0" borderId="7" xfId="0" applyBorder="1" applyProtection="1">
      <protection hidden="1"/>
    </xf>
    <xf numFmtId="0" fontId="0" fillId="4" borderId="15" xfId="0" applyFill="1" applyBorder="1" applyProtection="1">
      <protection hidden="1"/>
    </xf>
    <xf numFmtId="0" fontId="0" fillId="4" borderId="16" xfId="0" applyFill="1" applyBorder="1" applyProtection="1">
      <protection hidden="1"/>
    </xf>
    <xf numFmtId="0" fontId="3" fillId="4" borderId="16" xfId="0" applyFont="1" applyFill="1" applyBorder="1" applyAlignment="1" applyProtection="1">
      <alignment horizontal="center"/>
      <protection hidden="1"/>
    </xf>
    <xf numFmtId="0" fontId="3" fillId="4" borderId="5"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4" fillId="2" borderId="28"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center" vertical="center"/>
      <protection hidden="1"/>
    </xf>
    <xf numFmtId="2" fontId="0" fillId="0" borderId="0" xfId="0" applyNumberFormat="1" applyFont="1" applyAlignment="1" applyProtection="1">
      <alignment horizontal="center"/>
      <protection hidden="1"/>
    </xf>
    <xf numFmtId="0" fontId="0" fillId="0" borderId="45" xfId="0" applyBorder="1" applyProtection="1">
      <protection hidden="1"/>
    </xf>
    <xf numFmtId="0" fontId="0" fillId="0" borderId="46" xfId="0" applyBorder="1" applyProtection="1">
      <protection hidden="1"/>
    </xf>
    <xf numFmtId="0" fontId="0" fillId="0" borderId="47" xfId="0" applyBorder="1" applyProtection="1">
      <protection hidden="1"/>
    </xf>
    <xf numFmtId="0" fontId="0" fillId="0" borderId="48" xfId="0" applyBorder="1" applyProtection="1">
      <protection hidden="1"/>
    </xf>
    <xf numFmtId="0" fontId="0" fillId="0" borderId="0" xfId="0" applyBorder="1" applyAlignment="1" applyProtection="1">
      <alignment horizontal="left" indent="1"/>
      <protection hidden="1"/>
    </xf>
    <xf numFmtId="0" fontId="0" fillId="0" borderId="0" xfId="0" applyBorder="1" applyAlignment="1" applyProtection="1">
      <alignment horizontal="center" vertical="center"/>
      <protection hidden="1"/>
    </xf>
    <xf numFmtId="0" fontId="0" fillId="0" borderId="0" xfId="0" applyBorder="1" applyAlignment="1" applyProtection="1">
      <alignment horizontal="center"/>
      <protection hidden="1"/>
    </xf>
    <xf numFmtId="164" fontId="0" fillId="0" borderId="0" xfId="0" applyNumberFormat="1" applyFont="1" applyBorder="1" applyAlignment="1" applyProtection="1">
      <alignment horizontal="center" vertical="center"/>
      <protection hidden="1"/>
    </xf>
    <xf numFmtId="164" fontId="0" fillId="0" borderId="0" xfId="0" applyNumberFormat="1" applyFont="1" applyAlignment="1" applyProtection="1">
      <alignment horizontal="center" vertical="center"/>
      <protection hidden="1"/>
    </xf>
    <xf numFmtId="0" fontId="0" fillId="0" borderId="0" xfId="0" applyAlignment="1" applyProtection="1">
      <alignment wrapText="1"/>
      <protection hidden="1"/>
    </xf>
    <xf numFmtId="0" fontId="2" fillId="0" borderId="0" xfId="0" applyFont="1" applyAlignment="1" applyProtection="1">
      <alignment wrapText="1"/>
      <protection hidden="1"/>
    </xf>
    <xf numFmtId="9" fontId="0" fillId="0" borderId="0" xfId="1" applyFont="1" applyProtection="1">
      <protection locked="0" hidden="1"/>
    </xf>
    <xf numFmtId="0" fontId="3" fillId="4" borderId="17" xfId="0" applyFont="1" applyFill="1" applyBorder="1" applyAlignment="1" applyProtection="1">
      <alignment horizontal="center" vertical="center"/>
      <protection hidden="1"/>
    </xf>
    <xf numFmtId="0" fontId="2" fillId="4" borderId="18" xfId="0" applyFont="1" applyFill="1" applyBorder="1" applyAlignment="1" applyProtection="1">
      <alignment horizontal="center" vertical="center"/>
      <protection hidden="1"/>
    </xf>
    <xf numFmtId="0" fontId="7" fillId="4" borderId="18" xfId="0" applyFont="1" applyFill="1" applyBorder="1" applyAlignment="1" applyProtection="1">
      <alignment horizontal="center" vertical="center" wrapText="1"/>
      <protection hidden="1"/>
    </xf>
    <xf numFmtId="1" fontId="4" fillId="2" borderId="9" xfId="0" applyNumberFormat="1" applyFont="1" applyFill="1" applyBorder="1" applyAlignment="1" applyProtection="1">
      <alignment horizontal="center" vertical="center"/>
      <protection hidden="1"/>
    </xf>
    <xf numFmtId="0" fontId="3" fillId="4" borderId="23" xfId="0" applyFont="1" applyFill="1" applyBorder="1" applyAlignment="1" applyProtection="1">
      <alignment horizontal="center" vertical="center"/>
      <protection hidden="1"/>
    </xf>
    <xf numFmtId="1" fontId="0" fillId="0" borderId="8" xfId="0" applyNumberFormat="1" applyFont="1" applyBorder="1" applyAlignment="1" applyProtection="1">
      <alignment horizontal="center" vertical="center"/>
      <protection hidden="1"/>
    </xf>
    <xf numFmtId="0" fontId="0" fillId="0" borderId="0" xfId="0" applyFill="1" applyBorder="1" applyAlignment="1" applyProtection="1">
      <alignment horizontal="left" indent="1"/>
      <protection hidden="1"/>
    </xf>
    <xf numFmtId="1" fontId="0" fillId="0" borderId="45" xfId="0" applyNumberFormat="1" applyBorder="1" applyAlignment="1" applyProtection="1">
      <alignment horizontal="center"/>
      <protection hidden="1"/>
    </xf>
    <xf numFmtId="1" fontId="0" fillId="0" borderId="46" xfId="0" applyNumberFormat="1" applyBorder="1" applyAlignment="1" applyProtection="1">
      <alignment horizontal="center"/>
      <protection hidden="1"/>
    </xf>
    <xf numFmtId="1" fontId="0" fillId="0" borderId="47" xfId="0" applyNumberFormat="1" applyBorder="1" applyAlignment="1" applyProtection="1">
      <alignment horizontal="center"/>
      <protection hidden="1"/>
    </xf>
    <xf numFmtId="1" fontId="0" fillId="0" borderId="48" xfId="0" applyNumberFormat="1" applyBorder="1" applyAlignment="1" applyProtection="1">
      <alignment horizontal="center"/>
      <protection hidden="1"/>
    </xf>
    <xf numFmtId="0" fontId="13" fillId="0" borderId="8" xfId="0" applyNumberFormat="1" applyFont="1" applyBorder="1" applyAlignment="1">
      <alignment vertical="center" wrapText="1"/>
    </xf>
    <xf numFmtId="1" fontId="0" fillId="0" borderId="0" xfId="0" applyNumberFormat="1" applyFont="1" applyBorder="1" applyAlignment="1" applyProtection="1">
      <alignment horizontal="center" vertical="center"/>
      <protection hidden="1"/>
    </xf>
    <xf numFmtId="9" fontId="2" fillId="0" borderId="0" xfId="1" applyFont="1" applyBorder="1" applyAlignment="1" applyProtection="1">
      <alignment horizontal="center" vertical="center"/>
      <protection hidden="1"/>
    </xf>
    <xf numFmtId="0" fontId="3" fillId="0" borderId="0" xfId="0" applyFont="1" applyBorder="1" applyAlignment="1" applyProtection="1">
      <alignment horizontal="left" indent="1"/>
      <protection hidden="1"/>
    </xf>
    <xf numFmtId="0" fontId="3" fillId="4" borderId="22" xfId="0" applyFont="1" applyFill="1" applyBorder="1" applyAlignment="1" applyProtection="1">
      <alignment horizontal="center" wrapText="1"/>
      <protection hidden="1"/>
    </xf>
    <xf numFmtId="9" fontId="2" fillId="0" borderId="26" xfId="1" applyFont="1" applyBorder="1" applyAlignment="1" applyProtection="1">
      <alignment horizontal="center" vertical="center"/>
      <protection hidden="1"/>
    </xf>
    <xf numFmtId="9" fontId="2" fillId="0" borderId="51" xfId="1" applyFont="1" applyBorder="1" applyAlignment="1" applyProtection="1">
      <alignment horizontal="center" vertical="center"/>
      <protection hidden="1"/>
    </xf>
    <xf numFmtId="0" fontId="3" fillId="4" borderId="23" xfId="0" applyFont="1" applyFill="1" applyBorder="1" applyAlignment="1" applyProtection="1">
      <alignment horizontal="center" vertical="center" wrapText="1"/>
      <protection hidden="1"/>
    </xf>
    <xf numFmtId="0" fontId="3" fillId="0" borderId="25" xfId="0" applyFont="1" applyBorder="1" applyAlignment="1" applyProtection="1">
      <alignment horizontal="left" vertical="center"/>
      <protection hidden="1"/>
    </xf>
    <xf numFmtId="0" fontId="23" fillId="11" borderId="8" xfId="0" applyFont="1" applyFill="1" applyBorder="1" applyAlignment="1" applyProtection="1">
      <alignment vertical="center"/>
      <protection hidden="1"/>
    </xf>
    <xf numFmtId="0" fontId="3" fillId="0" borderId="49" xfId="0" applyFont="1" applyBorder="1" applyAlignment="1" applyProtection="1">
      <alignment horizontal="left" vertical="center"/>
      <protection hidden="1"/>
    </xf>
    <xf numFmtId="0" fontId="6" fillId="10" borderId="8" xfId="0" applyFont="1" applyFill="1" applyBorder="1" applyAlignment="1" applyProtection="1">
      <alignment horizontal="center" vertical="center"/>
      <protection locked="0" hidden="1"/>
    </xf>
    <xf numFmtId="0" fontId="4" fillId="0" borderId="8"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3" fillId="0" borderId="0" xfId="0" applyFont="1" applyProtection="1">
      <protection hidden="1"/>
    </xf>
    <xf numFmtId="0" fontId="22" fillId="14" borderId="8" xfId="0" applyFont="1" applyFill="1" applyBorder="1" applyAlignment="1" applyProtection="1">
      <alignment vertical="center"/>
      <protection hidden="1"/>
    </xf>
    <xf numFmtId="0" fontId="0" fillId="12" borderId="50" xfId="0" applyFill="1" applyBorder="1" applyAlignment="1" applyProtection="1">
      <alignment vertical="center"/>
      <protection hidden="1"/>
    </xf>
    <xf numFmtId="0" fontId="24" fillId="15" borderId="8" xfId="0" applyFont="1" applyFill="1" applyBorder="1" applyAlignment="1" applyProtection="1">
      <alignment vertical="center"/>
      <protection hidden="1"/>
    </xf>
    <xf numFmtId="1" fontId="0" fillId="0" borderId="0" xfId="0" applyNumberFormat="1"/>
    <xf numFmtId="0" fontId="4" fillId="2" borderId="54" xfId="0" applyFont="1" applyFill="1" applyBorder="1" applyAlignment="1">
      <alignment horizontal="left" vertical="center" wrapText="1"/>
    </xf>
    <xf numFmtId="0" fontId="4" fillId="2" borderId="55" xfId="0" applyFont="1" applyFill="1" applyBorder="1" applyAlignment="1">
      <alignment horizontal="center" vertical="center"/>
    </xf>
    <xf numFmtId="0" fontId="4" fillId="2" borderId="25" xfId="0" applyFont="1" applyFill="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9" xfId="0" applyFont="1" applyFill="1" applyBorder="1" applyAlignment="1">
      <alignment horizontal="left" vertical="center" wrapText="1"/>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1" fontId="3" fillId="0" borderId="0" xfId="0" applyNumberFormat="1" applyFont="1" applyAlignment="1" applyProtection="1">
      <alignment horizontal="center"/>
      <protection hidden="1"/>
    </xf>
    <xf numFmtId="0" fontId="6" fillId="0" borderId="0" xfId="0" applyFont="1"/>
    <xf numFmtId="0" fontId="28" fillId="0" borderId="0" xfId="0" applyFont="1"/>
    <xf numFmtId="0" fontId="13" fillId="0" borderId="56" xfId="0" applyFont="1" applyBorder="1" applyAlignment="1">
      <alignment vertical="center" wrapText="1"/>
    </xf>
    <xf numFmtId="0" fontId="4" fillId="2" borderId="2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 fillId="9" borderId="8" xfId="0" applyFont="1" applyFill="1" applyBorder="1" applyAlignment="1" applyProtection="1">
      <alignment vertical="center" wrapText="1"/>
      <protection hidden="1"/>
    </xf>
    <xf numFmtId="0" fontId="2" fillId="0" borderId="0" xfId="0" applyFont="1"/>
    <xf numFmtId="0" fontId="6" fillId="0" borderId="0" xfId="0" applyFont="1" applyAlignment="1">
      <alignment wrapText="1"/>
    </xf>
    <xf numFmtId="0" fontId="3" fillId="4" borderId="20" xfId="0" applyFont="1" applyFill="1" applyBorder="1" applyAlignment="1" applyProtection="1">
      <alignment horizontal="center"/>
      <protection hidden="1"/>
    </xf>
    <xf numFmtId="0" fontId="3" fillId="4" borderId="21" xfId="0" applyFont="1" applyFill="1" applyBorder="1" applyAlignment="1" applyProtection="1">
      <alignment horizontal="center"/>
      <protection hidden="1"/>
    </xf>
    <xf numFmtId="0" fontId="6" fillId="13" borderId="52" xfId="0" applyFont="1" applyFill="1" applyBorder="1" applyAlignment="1" applyProtection="1">
      <alignment horizontal="center" vertical="center"/>
      <protection hidden="1"/>
    </xf>
    <xf numFmtId="0" fontId="6" fillId="13" borderId="53" xfId="0"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2" fillId="0" borderId="57" xfId="0" applyFont="1" applyBorder="1" applyAlignment="1" applyProtection="1">
      <alignment horizontal="center"/>
      <protection hidden="1"/>
    </xf>
    <xf numFmtId="0" fontId="2" fillId="0" borderId="0" xfId="0" applyFont="1" applyBorder="1" applyAlignment="1" applyProtection="1">
      <alignment horizontal="center"/>
      <protection hidden="1"/>
    </xf>
  </cellXfs>
  <cellStyles count="5">
    <cellStyle name="Comma 2" xfId="4"/>
    <cellStyle name="Hyperlink" xfId="3" builtinId="8"/>
    <cellStyle name="Normal" xfId="0" builtinId="0"/>
    <cellStyle name="Normal 2" xfId="2"/>
    <cellStyle name="Percent" xfId="1" builtinId="5"/>
  </cellStyles>
  <dxfs count="2">
    <dxf>
      <font>
        <condense val="0"/>
        <extend val="0"/>
        <color indexed="22"/>
      </font>
      <fill>
        <patternFill>
          <bgColor indexed="22"/>
        </patternFill>
      </fill>
    </dxf>
    <dxf>
      <font>
        <condense val="0"/>
        <extend val="0"/>
        <color auto="1"/>
      </font>
      <fill>
        <patternFill>
          <bgColor indexed="43"/>
        </patternFill>
      </fill>
    </dxf>
  </dxfs>
  <tableStyles count="0" defaultTableStyle="TableStyleMedium9" defaultPivotStyle="PivotStyleLight16"/>
  <colors>
    <mruColors>
      <color rgb="FF33FC04"/>
      <color rgb="FFE45252"/>
      <color rgb="FF48BF0D"/>
      <color rgb="FFED3713"/>
      <color rgb="FF3FE143"/>
      <color rgb="FFEB2403"/>
      <color rgb="FF8006FA"/>
      <color rgb="FF0CF4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plotArea>
      <c:layout/>
      <c:barChart>
        <c:barDir val="col"/>
        <c:grouping val="clustered"/>
        <c:ser>
          <c:idx val="0"/>
          <c:order val="0"/>
          <c:tx>
            <c:strRef>
              <c:f>'4 - Weighting by sector'!$G$76</c:f>
              <c:strCache>
                <c:ptCount val="1"/>
                <c:pt idx="0">
                  <c:v>Fish</c:v>
                </c:pt>
              </c:strCache>
            </c:strRef>
          </c:tx>
          <c:cat>
            <c:strRef>
              <c:f>'4 - Weighting by sector'!$J$75:$K$75</c:f>
              <c:strCache>
                <c:ptCount val="2"/>
                <c:pt idx="0">
                  <c:v>Option 1</c:v>
                </c:pt>
                <c:pt idx="1">
                  <c:v>Option 2</c:v>
                </c:pt>
              </c:strCache>
            </c:strRef>
          </c:cat>
          <c:val>
            <c:numRef>
              <c:f>'4 - Weighting by sector'!$J$76:$K$76</c:f>
              <c:numCache>
                <c:formatCode>General</c:formatCode>
                <c:ptCount val="2"/>
                <c:pt idx="0">
                  <c:v>132.75510311679466</c:v>
                </c:pt>
                <c:pt idx="1">
                  <c:v>114.18903951469673</c:v>
                </c:pt>
              </c:numCache>
            </c:numRef>
          </c:val>
        </c:ser>
        <c:ser>
          <c:idx val="1"/>
          <c:order val="1"/>
          <c:tx>
            <c:strRef>
              <c:f>'4 - Weighting by sector'!$G$77</c:f>
              <c:strCache>
                <c:ptCount val="1"/>
                <c:pt idx="0">
                  <c:v>Power</c:v>
                </c:pt>
              </c:strCache>
            </c:strRef>
          </c:tx>
          <c:spPr>
            <a:solidFill>
              <a:schemeClr val="accent4">
                <a:lumMod val="60000"/>
                <a:lumOff val="40000"/>
              </a:schemeClr>
            </a:solidFill>
          </c:spPr>
          <c:cat>
            <c:strRef>
              <c:f>'4 - Weighting by sector'!$J$75:$K$75</c:f>
              <c:strCache>
                <c:ptCount val="2"/>
                <c:pt idx="0">
                  <c:v>Option 1</c:v>
                </c:pt>
                <c:pt idx="1">
                  <c:v>Option 2</c:v>
                </c:pt>
              </c:strCache>
            </c:strRef>
          </c:cat>
          <c:val>
            <c:numRef>
              <c:f>'4 - Weighting by sector'!$J$77:$K$77</c:f>
              <c:numCache>
                <c:formatCode>General</c:formatCode>
                <c:ptCount val="2"/>
                <c:pt idx="0">
                  <c:v>64.157633501641754</c:v>
                </c:pt>
                <c:pt idx="1">
                  <c:v>67.042514400200346</c:v>
                </c:pt>
              </c:numCache>
            </c:numRef>
          </c:val>
        </c:ser>
        <c:ser>
          <c:idx val="2"/>
          <c:order val="2"/>
          <c:tx>
            <c:strRef>
              <c:f>'4 - Weighting by sector'!$G$78</c:f>
              <c:strCache>
                <c:ptCount val="1"/>
                <c:pt idx="0">
                  <c:v>Flood Cont</c:v>
                </c:pt>
              </c:strCache>
            </c:strRef>
          </c:tx>
          <c:spPr>
            <a:solidFill>
              <a:srgbClr val="C00000"/>
            </a:solidFill>
          </c:spPr>
          <c:cat>
            <c:strRef>
              <c:f>'4 - Weighting by sector'!$J$75:$K$75</c:f>
              <c:strCache>
                <c:ptCount val="2"/>
                <c:pt idx="0">
                  <c:v>Option 1</c:v>
                </c:pt>
                <c:pt idx="1">
                  <c:v>Option 2</c:v>
                </c:pt>
              </c:strCache>
            </c:strRef>
          </c:cat>
          <c:val>
            <c:numRef>
              <c:f>'4 - Weighting by sector'!$J$78:$K$78</c:f>
              <c:numCache>
                <c:formatCode>General</c:formatCode>
                <c:ptCount val="2"/>
                <c:pt idx="0">
                  <c:v>23.216108233613284</c:v>
                </c:pt>
                <c:pt idx="1">
                  <c:v>23.057140506998358</c:v>
                </c:pt>
              </c:numCache>
            </c:numRef>
          </c:val>
        </c:ser>
        <c:ser>
          <c:idx val="3"/>
          <c:order val="3"/>
          <c:tx>
            <c:strRef>
              <c:f>'4 - Weighting by sector'!$G$79</c:f>
              <c:strCache>
                <c:ptCount val="1"/>
                <c:pt idx="0">
                  <c:v>Irrigation</c:v>
                </c:pt>
              </c:strCache>
            </c:strRef>
          </c:tx>
          <c:spPr>
            <a:solidFill>
              <a:schemeClr val="accent3"/>
            </a:solidFill>
          </c:spPr>
          <c:cat>
            <c:strRef>
              <c:f>'4 - Weighting by sector'!$J$75:$K$75</c:f>
              <c:strCache>
                <c:ptCount val="2"/>
                <c:pt idx="0">
                  <c:v>Option 1</c:v>
                </c:pt>
                <c:pt idx="1">
                  <c:v>Option 2</c:v>
                </c:pt>
              </c:strCache>
            </c:strRef>
          </c:cat>
          <c:val>
            <c:numRef>
              <c:f>'4 - Weighting by sector'!$J$79:$K$79</c:f>
              <c:numCache>
                <c:formatCode>General</c:formatCode>
                <c:ptCount val="2"/>
                <c:pt idx="0">
                  <c:v>52.05620230922424</c:v>
                </c:pt>
                <c:pt idx="1">
                  <c:v>52.783987120662729</c:v>
                </c:pt>
              </c:numCache>
            </c:numRef>
          </c:val>
        </c:ser>
        <c:dLbls/>
        <c:axId val="70874240"/>
        <c:axId val="70875776"/>
      </c:barChart>
      <c:catAx>
        <c:axId val="70874240"/>
        <c:scaling>
          <c:orientation val="minMax"/>
        </c:scaling>
        <c:axPos val="b"/>
        <c:tickLblPos val="nextTo"/>
        <c:txPr>
          <a:bodyPr/>
          <a:lstStyle/>
          <a:p>
            <a:pPr>
              <a:defRPr sz="1600" b="1"/>
            </a:pPr>
            <a:endParaRPr lang="en-US"/>
          </a:p>
        </c:txPr>
        <c:crossAx val="70875776"/>
        <c:crosses val="autoZero"/>
        <c:auto val="1"/>
        <c:lblAlgn val="ctr"/>
        <c:lblOffset val="100"/>
      </c:catAx>
      <c:valAx>
        <c:axId val="70875776"/>
        <c:scaling>
          <c:orientation val="minMax"/>
        </c:scaling>
        <c:axPos val="l"/>
        <c:majorGridlines/>
        <c:title>
          <c:tx>
            <c:strRef>
              <c:f>'4 - Weighting by sector'!$C$75</c:f>
              <c:strCache>
                <c:ptCount val="1"/>
                <c:pt idx="0">
                  <c:v>Various</c:v>
                </c:pt>
              </c:strCache>
            </c:strRef>
          </c:tx>
          <c:layout/>
          <c:txPr>
            <a:bodyPr rot="-5400000" vert="horz"/>
            <a:lstStyle/>
            <a:p>
              <a:pPr>
                <a:defRPr sz="1800"/>
              </a:pPr>
              <a:endParaRPr lang="en-US"/>
            </a:p>
          </c:txPr>
        </c:title>
        <c:numFmt formatCode="General" sourceLinked="1"/>
        <c:tickLblPos val="nextTo"/>
        <c:crossAx val="70874240"/>
        <c:crosses val="autoZero"/>
        <c:crossBetween val="between"/>
      </c:valAx>
    </c:plotArea>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CA"/>
  <c:chart>
    <c:plotArea>
      <c:layout/>
      <c:scatterChart>
        <c:scatterStyle val="lineMarker"/>
        <c:ser>
          <c:idx val="0"/>
          <c:order val="0"/>
          <c:spPr>
            <a:ln w="28575">
              <a:noFill/>
            </a:ln>
          </c:spPr>
          <c:dLbls>
            <c:dLbl>
              <c:idx val="7"/>
              <c:showVal val="1"/>
            </c:dLbl>
            <c:delete val="1"/>
          </c:dLbls>
          <c:trendline>
            <c:trendlineType val="poly"/>
            <c:order val="4"/>
            <c:intercept val="0"/>
            <c:dispEq val="1"/>
            <c:trendlineLbl>
              <c:layout>
                <c:manualLayout>
                  <c:x val="0.22547375328083988"/>
                  <c:y val="-7.411891221930593E-2"/>
                </c:manualLayout>
              </c:layout>
              <c:numFmt formatCode="General" sourceLinked="0"/>
            </c:trendlineLbl>
          </c:trendline>
          <c:xVal>
            <c:numRef>
              <c:f>'6-Relationship page'!$C$62:$C$73</c:f>
              <c:numCache>
                <c:formatCode>General</c:formatCode>
                <c:ptCount val="12"/>
                <c:pt idx="0">
                  <c:v>1</c:v>
                </c:pt>
                <c:pt idx="1">
                  <c:v>0.9</c:v>
                </c:pt>
                <c:pt idx="2">
                  <c:v>0.8</c:v>
                </c:pt>
                <c:pt idx="3">
                  <c:v>0.7</c:v>
                </c:pt>
                <c:pt idx="4">
                  <c:v>0.6</c:v>
                </c:pt>
                <c:pt idx="5">
                  <c:v>0.5</c:v>
                </c:pt>
                <c:pt idx="6">
                  <c:v>0.4</c:v>
                </c:pt>
                <c:pt idx="7">
                  <c:v>0.3</c:v>
                </c:pt>
                <c:pt idx="8">
                  <c:v>0.2</c:v>
                </c:pt>
                <c:pt idx="9">
                  <c:v>0.1</c:v>
                </c:pt>
                <c:pt idx="10">
                  <c:v>0.05</c:v>
                </c:pt>
                <c:pt idx="11">
                  <c:v>2E-3</c:v>
                </c:pt>
              </c:numCache>
            </c:numRef>
          </c:xVal>
          <c:yVal>
            <c:numRef>
              <c:f>'6-Relationship page'!$D$62:$D$73</c:f>
              <c:numCache>
                <c:formatCode>General</c:formatCode>
                <c:ptCount val="12"/>
                <c:pt idx="0">
                  <c:v>1</c:v>
                </c:pt>
                <c:pt idx="1">
                  <c:v>0.88112500000000005</c:v>
                </c:pt>
                <c:pt idx="2">
                  <c:v>0.77400000000000002</c:v>
                </c:pt>
                <c:pt idx="3">
                  <c:v>0.59200000000000008</c:v>
                </c:pt>
                <c:pt idx="4">
                  <c:v>0.44799999999999995</c:v>
                </c:pt>
                <c:pt idx="5">
                  <c:v>0.33600000000000008</c:v>
                </c:pt>
                <c:pt idx="6">
                  <c:v>0.25</c:v>
                </c:pt>
                <c:pt idx="7">
                  <c:v>0.18399999999999994</c:v>
                </c:pt>
                <c:pt idx="8">
                  <c:v>0.1319999999999999</c:v>
                </c:pt>
                <c:pt idx="9">
                  <c:v>8.8000000000000078E-2</c:v>
                </c:pt>
                <c:pt idx="10">
                  <c:v>4.6000000000000263E-2</c:v>
                </c:pt>
                <c:pt idx="11">
                  <c:v>0</c:v>
                </c:pt>
              </c:numCache>
            </c:numRef>
          </c:yVal>
        </c:ser>
        <c:dLbls/>
        <c:axId val="71080960"/>
        <c:axId val="72921856"/>
      </c:scatterChart>
      <c:valAx>
        <c:axId val="71080960"/>
        <c:scaling>
          <c:orientation val="minMax"/>
        </c:scaling>
        <c:axPos val="b"/>
        <c:numFmt formatCode="General" sourceLinked="1"/>
        <c:tickLblPos val="nextTo"/>
        <c:crossAx val="72921856"/>
        <c:crosses val="autoZero"/>
        <c:crossBetween val="midCat"/>
      </c:valAx>
      <c:valAx>
        <c:axId val="72921856"/>
        <c:scaling>
          <c:orientation val="minMax"/>
        </c:scaling>
        <c:axPos val="l"/>
        <c:majorGridlines/>
        <c:numFmt formatCode="General" sourceLinked="1"/>
        <c:tickLblPos val="nextTo"/>
        <c:crossAx val="71080960"/>
        <c:crosses val="autoZero"/>
        <c:crossBetween val="midCat"/>
      </c:valAx>
    </c:plotArea>
    <c:legend>
      <c:legendPos val="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CA"/>
  <c:chart>
    <c:autoTitleDeleted val="1"/>
    <c:plotArea>
      <c:layout/>
      <c:scatterChart>
        <c:scatterStyle val="lineMarker"/>
        <c:ser>
          <c:idx val="0"/>
          <c:order val="0"/>
          <c:tx>
            <c:strRef>
              <c:f>'6-Relationship page'!$D$5</c:f>
              <c:strCache>
                <c:ptCount val="1"/>
                <c:pt idx="0">
                  <c:v>Fish</c:v>
                </c:pt>
              </c:strCache>
            </c:strRef>
          </c:tx>
          <c:spPr>
            <a:ln w="28575">
              <a:noFill/>
            </a:ln>
          </c:spPr>
          <c:dLbls>
            <c:dLbl>
              <c:idx val="5"/>
              <c:layout/>
              <c:showVal val="1"/>
            </c:dLbl>
            <c:dLbl>
              <c:idx val="8"/>
              <c:layout/>
              <c:showVal val="1"/>
            </c:dLbl>
            <c:dLbl>
              <c:idx val="9"/>
              <c:layout/>
              <c:showVal val="1"/>
            </c:dLbl>
            <c:delete val="1"/>
          </c:dLbls>
          <c:trendline>
            <c:trendlineType val="poly"/>
            <c:order val="4"/>
            <c:dispEq val="1"/>
            <c:trendlineLbl>
              <c:layout>
                <c:manualLayout>
                  <c:x val="0.30000000000000004"/>
                  <c:y val="0.45497800705946251"/>
                </c:manualLayout>
              </c:layout>
              <c:numFmt formatCode="General" sourceLinked="0"/>
            </c:trendlineLbl>
          </c:trendline>
          <c:xVal>
            <c:numRef>
              <c:f>'6-Relationship page'!$C$6:$C$17</c:f>
              <c:numCache>
                <c:formatCode>General</c:formatCode>
                <c:ptCount val="12"/>
                <c:pt idx="0">
                  <c:v>1</c:v>
                </c:pt>
                <c:pt idx="1">
                  <c:v>0.9</c:v>
                </c:pt>
                <c:pt idx="2">
                  <c:v>0.8</c:v>
                </c:pt>
                <c:pt idx="3">
                  <c:v>0.7</c:v>
                </c:pt>
                <c:pt idx="4">
                  <c:v>0.6</c:v>
                </c:pt>
                <c:pt idx="5">
                  <c:v>0.5</c:v>
                </c:pt>
                <c:pt idx="6">
                  <c:v>0.4</c:v>
                </c:pt>
                <c:pt idx="7">
                  <c:v>0.3</c:v>
                </c:pt>
                <c:pt idx="8">
                  <c:v>0.2</c:v>
                </c:pt>
                <c:pt idx="9">
                  <c:v>0.1</c:v>
                </c:pt>
                <c:pt idx="10">
                  <c:v>0.05</c:v>
                </c:pt>
                <c:pt idx="11">
                  <c:v>0</c:v>
                </c:pt>
              </c:numCache>
            </c:numRef>
          </c:xVal>
          <c:yVal>
            <c:numRef>
              <c:f>'6-Relationship page'!$D$6:$D$17</c:f>
              <c:numCache>
                <c:formatCode>General</c:formatCode>
                <c:ptCount val="12"/>
                <c:pt idx="0">
                  <c:v>0.99399999999999999</c:v>
                </c:pt>
                <c:pt idx="1">
                  <c:v>0.97</c:v>
                </c:pt>
                <c:pt idx="2">
                  <c:v>0.95</c:v>
                </c:pt>
                <c:pt idx="3">
                  <c:v>0.9</c:v>
                </c:pt>
                <c:pt idx="4">
                  <c:v>0.85</c:v>
                </c:pt>
                <c:pt idx="5">
                  <c:v>0.7</c:v>
                </c:pt>
                <c:pt idx="6">
                  <c:v>0.6</c:v>
                </c:pt>
                <c:pt idx="7">
                  <c:v>0.4</c:v>
                </c:pt>
                <c:pt idx="8">
                  <c:v>0.1</c:v>
                </c:pt>
                <c:pt idx="9">
                  <c:v>0.03</c:v>
                </c:pt>
                <c:pt idx="10">
                  <c:v>0.01</c:v>
                </c:pt>
                <c:pt idx="11">
                  <c:v>0</c:v>
                </c:pt>
              </c:numCache>
            </c:numRef>
          </c:yVal>
        </c:ser>
        <c:dLbls/>
        <c:axId val="73077888"/>
        <c:axId val="73079424"/>
      </c:scatterChart>
      <c:valAx>
        <c:axId val="73077888"/>
        <c:scaling>
          <c:orientation val="minMax"/>
        </c:scaling>
        <c:axPos val="b"/>
        <c:numFmt formatCode="General" sourceLinked="1"/>
        <c:tickLblPos val="nextTo"/>
        <c:crossAx val="73079424"/>
        <c:crosses val="autoZero"/>
        <c:crossBetween val="midCat"/>
      </c:valAx>
      <c:valAx>
        <c:axId val="73079424"/>
        <c:scaling>
          <c:orientation val="minMax"/>
        </c:scaling>
        <c:axPos val="l"/>
        <c:majorGridlines/>
        <c:numFmt formatCode="General" sourceLinked="1"/>
        <c:tickLblPos val="nextTo"/>
        <c:crossAx val="73077888"/>
        <c:crosses val="autoZero"/>
        <c:crossBetween val="midCat"/>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CA"/>
  <c:chart>
    <c:autoTitleDeleted val="1"/>
    <c:plotArea>
      <c:layout/>
      <c:scatterChart>
        <c:scatterStyle val="lineMarker"/>
        <c:ser>
          <c:idx val="0"/>
          <c:order val="0"/>
          <c:tx>
            <c:strRef>
              <c:f>'6-Relationship page'!$D$23</c:f>
              <c:strCache>
                <c:ptCount val="1"/>
                <c:pt idx="0">
                  <c:v>POWER</c:v>
                </c:pt>
              </c:strCache>
            </c:strRef>
          </c:tx>
          <c:spPr>
            <a:ln w="28575">
              <a:noFill/>
            </a:ln>
          </c:spPr>
          <c:dLbls>
            <c:dLbl>
              <c:idx val="5"/>
              <c:layout/>
              <c:showVal val="1"/>
            </c:dLbl>
            <c:dLbl>
              <c:idx val="8"/>
              <c:layout/>
              <c:showVal val="1"/>
            </c:dLbl>
            <c:dLbl>
              <c:idx val="9"/>
              <c:layout/>
              <c:showVal val="1"/>
            </c:dLbl>
            <c:delete val="1"/>
          </c:dLbls>
          <c:trendline>
            <c:trendlineType val="poly"/>
            <c:order val="3"/>
            <c:intercept val="0"/>
            <c:dispEq val="1"/>
            <c:trendlineLbl>
              <c:layout>
                <c:manualLayout>
                  <c:x val="6.1596675415573059E-2"/>
                  <c:y val="-7.684966965336229E-2"/>
                </c:manualLayout>
              </c:layout>
              <c:numFmt formatCode="General" sourceLinked="0"/>
            </c:trendlineLbl>
          </c:trendline>
          <c:xVal>
            <c:numRef>
              <c:f>'6-Relationship page'!$C$24:$C$34</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'6-Relationship page'!$D$24:$D$34</c:f>
              <c:numCache>
                <c:formatCode>General</c:formatCode>
                <c:ptCount val="11"/>
                <c:pt idx="0">
                  <c:v>0</c:v>
                </c:pt>
                <c:pt idx="1">
                  <c:v>0.2</c:v>
                </c:pt>
                <c:pt idx="2">
                  <c:v>0.4</c:v>
                </c:pt>
                <c:pt idx="3">
                  <c:v>0.6</c:v>
                </c:pt>
                <c:pt idx="4">
                  <c:v>0.7</c:v>
                </c:pt>
                <c:pt idx="5">
                  <c:v>0.8</c:v>
                </c:pt>
                <c:pt idx="6">
                  <c:v>0.85</c:v>
                </c:pt>
                <c:pt idx="7">
                  <c:v>0.9</c:v>
                </c:pt>
                <c:pt idx="8">
                  <c:v>0.94</c:v>
                </c:pt>
                <c:pt idx="9">
                  <c:v>0.97</c:v>
                </c:pt>
                <c:pt idx="10">
                  <c:v>1</c:v>
                </c:pt>
              </c:numCache>
            </c:numRef>
          </c:yVal>
        </c:ser>
        <c:dLbls/>
        <c:axId val="73112576"/>
        <c:axId val="73126656"/>
      </c:scatterChart>
      <c:valAx>
        <c:axId val="73112576"/>
        <c:scaling>
          <c:orientation val="minMax"/>
        </c:scaling>
        <c:axPos val="b"/>
        <c:numFmt formatCode="General" sourceLinked="1"/>
        <c:tickLblPos val="nextTo"/>
        <c:crossAx val="73126656"/>
        <c:crosses val="autoZero"/>
        <c:crossBetween val="midCat"/>
      </c:valAx>
      <c:valAx>
        <c:axId val="73126656"/>
        <c:scaling>
          <c:orientation val="minMax"/>
        </c:scaling>
        <c:axPos val="l"/>
        <c:majorGridlines/>
        <c:numFmt formatCode="General" sourceLinked="1"/>
        <c:tickLblPos val="nextTo"/>
        <c:crossAx val="73112576"/>
        <c:crosses val="autoZero"/>
        <c:crossBetween val="midCat"/>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CA"/>
  <c:chart>
    <c:autoTitleDeleted val="1"/>
    <c:plotArea>
      <c:layout/>
      <c:scatterChart>
        <c:scatterStyle val="lineMarker"/>
        <c:ser>
          <c:idx val="0"/>
          <c:order val="0"/>
          <c:tx>
            <c:strRef>
              <c:f>'6-Relationship page'!$D$41</c:f>
              <c:strCache>
                <c:ptCount val="1"/>
                <c:pt idx="0">
                  <c:v>Flood</c:v>
                </c:pt>
              </c:strCache>
            </c:strRef>
          </c:tx>
          <c:spPr>
            <a:ln w="28575">
              <a:noFill/>
            </a:ln>
          </c:spPr>
          <c:dLbls>
            <c:dLbl>
              <c:idx val="5"/>
              <c:showVal val="1"/>
            </c:dLbl>
            <c:dLbl>
              <c:idx val="8"/>
              <c:showVal val="1"/>
            </c:dLbl>
            <c:dLbl>
              <c:idx val="9"/>
              <c:showVal val="1"/>
            </c:dLbl>
            <c:delete val="1"/>
          </c:dLbls>
          <c:trendline>
            <c:trendlineType val="poly"/>
            <c:order val="3"/>
            <c:dispEq val="1"/>
            <c:trendlineLbl>
              <c:layout>
                <c:manualLayout>
                  <c:x val="0.12747856517935258"/>
                  <c:y val="-6.7744411258937487E-2"/>
                </c:manualLayout>
              </c:layout>
              <c:numFmt formatCode="General" sourceLinked="0"/>
            </c:trendlineLbl>
          </c:trendline>
          <c:xVal>
            <c:numRef>
              <c:f>'6-Relationship page'!$C$42:$C$52</c:f>
              <c:numCache>
                <c:formatCode>General</c:formatCode>
                <c:ptCount val="11"/>
                <c:pt idx="0">
                  <c:v>1</c:v>
                </c:pt>
                <c:pt idx="1">
                  <c:v>0.9</c:v>
                </c:pt>
                <c:pt idx="2">
                  <c:v>0.8</c:v>
                </c:pt>
                <c:pt idx="3">
                  <c:v>0.7</c:v>
                </c:pt>
                <c:pt idx="4">
                  <c:v>0.6</c:v>
                </c:pt>
                <c:pt idx="5">
                  <c:v>0.5</c:v>
                </c:pt>
                <c:pt idx="6">
                  <c:v>0.4</c:v>
                </c:pt>
                <c:pt idx="7">
                  <c:v>0.3</c:v>
                </c:pt>
                <c:pt idx="8">
                  <c:v>0.2</c:v>
                </c:pt>
                <c:pt idx="9">
                  <c:v>0.1</c:v>
                </c:pt>
                <c:pt idx="10">
                  <c:v>1E-3</c:v>
                </c:pt>
              </c:numCache>
            </c:numRef>
          </c:xVal>
          <c:yVal>
            <c:numRef>
              <c:f>'6-Relationship page'!$D$42:$D$52</c:f>
              <c:numCache>
                <c:formatCode>General</c:formatCode>
                <c:ptCount val="11"/>
                <c:pt idx="0">
                  <c:v>1</c:v>
                </c:pt>
                <c:pt idx="1">
                  <c:v>0.72899999999999998</c:v>
                </c:pt>
                <c:pt idx="2">
                  <c:v>0.5119999999999999</c:v>
                </c:pt>
                <c:pt idx="3">
                  <c:v>0.4</c:v>
                </c:pt>
                <c:pt idx="4">
                  <c:v>0.35</c:v>
                </c:pt>
                <c:pt idx="5">
                  <c:v>0.3</c:v>
                </c:pt>
                <c:pt idx="6">
                  <c:v>0.25</c:v>
                </c:pt>
                <c:pt idx="7">
                  <c:v>0.2</c:v>
                </c:pt>
                <c:pt idx="8">
                  <c:v>0.15</c:v>
                </c:pt>
                <c:pt idx="9">
                  <c:v>0.08</c:v>
                </c:pt>
                <c:pt idx="10">
                  <c:v>1E-3</c:v>
                </c:pt>
              </c:numCache>
            </c:numRef>
          </c:yVal>
        </c:ser>
        <c:dLbls/>
        <c:axId val="71115520"/>
        <c:axId val="71117056"/>
      </c:scatterChart>
      <c:valAx>
        <c:axId val="71115520"/>
        <c:scaling>
          <c:orientation val="minMax"/>
        </c:scaling>
        <c:axPos val="b"/>
        <c:numFmt formatCode="General" sourceLinked="1"/>
        <c:tickLblPos val="nextTo"/>
        <c:crossAx val="71117056"/>
        <c:crosses val="autoZero"/>
        <c:crossBetween val="midCat"/>
      </c:valAx>
      <c:valAx>
        <c:axId val="71117056"/>
        <c:scaling>
          <c:orientation val="minMax"/>
        </c:scaling>
        <c:axPos val="l"/>
        <c:majorGridlines/>
        <c:numFmt formatCode="General" sourceLinked="1"/>
        <c:tickLblPos val="nextTo"/>
        <c:crossAx val="71115520"/>
        <c:crosses val="autoZero"/>
        <c:crossBetween val="midCat"/>
      </c:valAx>
    </c:plotArea>
    <c:legend>
      <c:legendPos val="r"/>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CA"/>
  <c:chart>
    <c:plotArea>
      <c:layout/>
      <c:scatterChart>
        <c:scatterStyle val="lineMarker"/>
        <c:ser>
          <c:idx val="0"/>
          <c:order val="0"/>
          <c:spPr>
            <a:ln w="28575">
              <a:noFill/>
            </a:ln>
          </c:spPr>
          <c:trendline>
            <c:trendlineType val="poly"/>
            <c:order val="3"/>
            <c:dispEq val="1"/>
            <c:trendlineLbl>
              <c:layout>
                <c:manualLayout>
                  <c:x val="0.53653107995646876"/>
                  <c:y val="0.11451953922426363"/>
                </c:manualLayout>
              </c:layout>
              <c:numFmt formatCode="General" sourceLinked="0"/>
            </c:trendlineLbl>
          </c:trendline>
          <c:xVal>
            <c:numRef>
              <c:f>'6-Relationship page'!$O$25:$O$35</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'6-Relationship page'!$P$25:$P$35</c:f>
              <c:numCache>
                <c:formatCode>General</c:formatCode>
                <c:ptCount val="11"/>
                <c:pt idx="0">
                  <c:v>0</c:v>
                </c:pt>
                <c:pt idx="1">
                  <c:v>0.24675000000000002</c:v>
                </c:pt>
                <c:pt idx="2">
                  <c:v>0.45</c:v>
                </c:pt>
                <c:pt idx="3">
                  <c:v>0.61425000000000007</c:v>
                </c:pt>
                <c:pt idx="4">
                  <c:v>0.74399999999999999</c:v>
                </c:pt>
                <c:pt idx="5">
                  <c:v>0.84375000000000011</c:v>
                </c:pt>
                <c:pt idx="6">
                  <c:v>0.91800000000000015</c:v>
                </c:pt>
                <c:pt idx="7">
                  <c:v>0.97125000000000017</c:v>
                </c:pt>
                <c:pt idx="8">
                  <c:v>1.008</c:v>
                </c:pt>
                <c:pt idx="9">
                  <c:v>1.0327500000000003</c:v>
                </c:pt>
                <c:pt idx="10">
                  <c:v>1.0500000000000003</c:v>
                </c:pt>
              </c:numCache>
            </c:numRef>
          </c:yVal>
        </c:ser>
        <c:dLbls/>
        <c:axId val="71158400"/>
        <c:axId val="71164288"/>
      </c:scatterChart>
      <c:valAx>
        <c:axId val="71158400"/>
        <c:scaling>
          <c:orientation val="minMax"/>
        </c:scaling>
        <c:axPos val="b"/>
        <c:numFmt formatCode="General" sourceLinked="1"/>
        <c:tickLblPos val="nextTo"/>
        <c:crossAx val="71164288"/>
        <c:crosses val="autoZero"/>
        <c:crossBetween val="midCat"/>
      </c:valAx>
      <c:valAx>
        <c:axId val="71164288"/>
        <c:scaling>
          <c:orientation val="minMax"/>
        </c:scaling>
        <c:axPos val="l"/>
        <c:majorGridlines/>
        <c:numFmt formatCode="General" sourceLinked="1"/>
        <c:tickLblPos val="nextTo"/>
        <c:crossAx val="71158400"/>
        <c:crosses val="autoZero"/>
        <c:crossBetween val="midCat"/>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CA"/>
  <c:chart>
    <c:plotArea>
      <c:layout/>
      <c:scatterChart>
        <c:scatterStyle val="lineMarker"/>
        <c:ser>
          <c:idx val="0"/>
          <c:order val="0"/>
          <c:spPr>
            <a:ln w="28575">
              <a:noFill/>
            </a:ln>
          </c:spPr>
          <c:trendline>
            <c:trendlineType val="poly"/>
            <c:order val="3"/>
            <c:dispEq val="1"/>
            <c:trendlineLbl>
              <c:layout>
                <c:manualLayout>
                  <c:x val="0.36357349081364837"/>
                  <c:y val="0.12613225430154565"/>
                </c:manualLayout>
              </c:layout>
              <c:numFmt formatCode="General" sourceLinked="0"/>
            </c:trendlineLbl>
          </c:trendline>
          <c:xVal>
            <c:numRef>
              <c:f>'6-Relationship page'!$O$6:$O$16</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'6-Relationship page'!$P$6:$P$16</c:f>
              <c:numCache>
                <c:formatCode>General</c:formatCode>
                <c:ptCount val="11"/>
                <c:pt idx="0">
                  <c:v>0</c:v>
                </c:pt>
                <c:pt idx="1">
                  <c:v>0.27490000000000003</c:v>
                </c:pt>
                <c:pt idx="2">
                  <c:v>0.50320000000000009</c:v>
                </c:pt>
                <c:pt idx="3">
                  <c:v>0.69029999999999991</c:v>
                </c:pt>
                <c:pt idx="4">
                  <c:v>0.84160000000000013</c:v>
                </c:pt>
                <c:pt idx="5">
                  <c:v>0.96250000000000002</c:v>
                </c:pt>
                <c:pt idx="6">
                  <c:v>1.0583999999999998</c:v>
                </c:pt>
                <c:pt idx="7">
                  <c:v>1.1346999999999998</c:v>
                </c:pt>
                <c:pt idx="8">
                  <c:v>1.1968000000000001</c:v>
                </c:pt>
                <c:pt idx="9">
                  <c:v>1.2501</c:v>
                </c:pt>
                <c:pt idx="10">
                  <c:v>1.2999999999999998</c:v>
                </c:pt>
              </c:numCache>
            </c:numRef>
          </c:yVal>
        </c:ser>
        <c:dLbls/>
        <c:axId val="74396416"/>
        <c:axId val="74397952"/>
      </c:scatterChart>
      <c:valAx>
        <c:axId val="74396416"/>
        <c:scaling>
          <c:orientation val="minMax"/>
        </c:scaling>
        <c:axPos val="b"/>
        <c:numFmt formatCode="General" sourceLinked="1"/>
        <c:tickLblPos val="nextTo"/>
        <c:crossAx val="74397952"/>
        <c:crosses val="autoZero"/>
        <c:crossBetween val="midCat"/>
      </c:valAx>
      <c:valAx>
        <c:axId val="74397952"/>
        <c:scaling>
          <c:orientation val="minMax"/>
        </c:scaling>
        <c:axPos val="l"/>
        <c:majorGridlines/>
        <c:numFmt formatCode="General" sourceLinked="1"/>
        <c:tickLblPos val="nextTo"/>
        <c:crossAx val="74396416"/>
        <c:crosses val="autoZero"/>
        <c:crossBetween val="midCat"/>
      </c:valAx>
    </c:plotArea>
    <c:legend>
      <c:legendPos val="r"/>
      <c:layout/>
    </c:legend>
    <c:plotVisOnly val="1"/>
    <c:dispBlanksAs val="gap"/>
  </c:chart>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Scroll" dx="16" fmlaLink="$H$89" horiz="1" max="100" page="10" val="42"/>
</file>

<file path=xl/ctrlProps/ctrlProp2.xml><?xml version="1.0" encoding="utf-8"?>
<formControlPr xmlns="http://schemas.microsoft.com/office/spreadsheetml/2009/9/main" objectType="Scroll" dx="16" fmlaLink="$H$91" horiz="1" max="100" page="10" val="35"/>
</file>

<file path=xl/ctrlProps/ctrlProp3.xml><?xml version="1.0" encoding="utf-8"?>
<formControlPr xmlns="http://schemas.microsoft.com/office/spreadsheetml/2009/9/main" objectType="Scroll" dx="16" fmlaLink="$H$90" horiz="1" max="100" page="10" val="34"/>
</file>

<file path=xl/ctrlProps/ctrlProp4.xml><?xml version="1.0" encoding="utf-8"?>
<formControlPr xmlns="http://schemas.microsoft.com/office/spreadsheetml/2009/9/main" objectType="Scroll" dx="16" fmlaLink="$H$92" horiz="1" max="100" page="10" val="37"/>
</file>

<file path=xl/ctrlProps/ctrlProp5.xml><?xml version="1.0" encoding="utf-8"?>
<formControlPr xmlns="http://schemas.microsoft.com/office/spreadsheetml/2009/9/main" objectType="Scroll" dx="16" fmlaLink="$H$97" horiz="1" max="100" page="10" val="37"/>
</file>

<file path=xl/ctrlProps/ctrlProp6.xml><?xml version="1.0" encoding="utf-8"?>
<formControlPr xmlns="http://schemas.microsoft.com/office/spreadsheetml/2009/9/main" objectType="Scroll" dx="16" fmlaLink="$H$99" horiz="1" max="100" page="10" val="47"/>
</file>

<file path=xl/ctrlProps/ctrlProp7.xml><?xml version="1.0" encoding="utf-8"?>
<formControlPr xmlns="http://schemas.microsoft.com/office/spreadsheetml/2009/9/main" objectType="Scroll" dx="16" fmlaLink="$H$98" horiz="1" max="100" page="10" val="15"/>
</file>

<file path=xl/ctrlProps/ctrlProp8.xml><?xml version="1.0" encoding="utf-8"?>
<formControlPr xmlns="http://schemas.microsoft.com/office/spreadsheetml/2009/9/main" objectType="Scroll" dx="16" fmlaLink="$H$100" horiz="1" max="100" page="10" val="35"/>
</file>

<file path=xl/ctrlProps/ctrlProp9.xml><?xml version="1.0" encoding="utf-8"?>
<formControlPr xmlns="http://schemas.microsoft.com/office/spreadsheetml/2009/9/main" objectType="CheckBox" checked="Checked" fmlaLink="$B$4" lockText="1" noThreeD="1"/>
</file>

<file path=xl/ctrlProps/ctrlProp10.xml><?xml version="1.0" encoding="utf-8"?>
<formControlPr xmlns="http://schemas.microsoft.com/office/spreadsheetml/2009/9/main" objectType="CheckBox" checked="Checked" fmlaLink="$B$5" lockText="1" noThreeD="1"/>
</file>

<file path=xl/ctrlProps/ctrlProp11.xml><?xml version="1.0" encoding="utf-8"?>
<formControlPr xmlns="http://schemas.microsoft.com/office/spreadsheetml/2009/9/main" objectType="CheckBox" checked="Checked" fmlaLink="$B$6"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checked="Checked" fmlaLink="$B$8" lockText="1" noThreeD="1"/>
</file>

<file path=xl/ctrlProps/ctrlProp14.xml><?xml version="1.0" encoding="utf-8"?>
<formControlPr xmlns="http://schemas.microsoft.com/office/spreadsheetml/2009/9/main" objectType="CheckBox" checked="Checked" fmlaLink="$B$9" lockText="1" noThreeD="1"/>
</file>

<file path=xl/ctrlProps/ctrlProp15.xml><?xml version="1.0" encoding="utf-8"?>
<formControlPr xmlns="http://schemas.microsoft.com/office/spreadsheetml/2009/9/main" objectType="CheckBox" fmlaLink="$B$10" lockText="1" noThreeD="1"/>
</file>

<file path=xl/ctrlProps/ctrlProp16.xml><?xml version="1.0" encoding="utf-8"?>
<formControlPr xmlns="http://schemas.microsoft.com/office/spreadsheetml/2009/9/main" objectType="CheckBox" fmlaLink="$B$11" lockText="1" noThreeD="1"/>
</file>

<file path=xl/ctrlProps/ctrlProp17.xml><?xml version="1.0" encoding="utf-8"?>
<formControlPr xmlns="http://schemas.microsoft.com/office/spreadsheetml/2009/9/main" objectType="CheckBox" fmlaLink="$B$12" lockText="1" noThreeD="1"/>
</file>

<file path=xl/ctrlProps/ctrlProp18.xml><?xml version="1.0" encoding="utf-8"?>
<formControlPr xmlns="http://schemas.microsoft.com/office/spreadsheetml/2009/9/main" objectType="CheckBox" fmlaLink="$B$13" lockText="1" noThreeD="1"/>
</file>

<file path=xl/ctrlProps/ctrlProp19.xml><?xml version="1.0" encoding="utf-8"?>
<formControlPr xmlns="http://schemas.microsoft.com/office/spreadsheetml/2009/9/main" objectType="CheckBox" fmlaLink="$B$14" lockText="1" noThreeD="1"/>
</file>

<file path=xl/ctrlProps/ctrlProp20.xml><?xml version="1.0" encoding="utf-8"?>
<formControlPr xmlns="http://schemas.microsoft.com/office/spreadsheetml/2009/9/main" objectType="CheckBox" fmlaLink="$B$15" lockText="1" noThreeD="1"/>
</file>

<file path=xl/ctrlProps/ctrlProp21.xml><?xml version="1.0" encoding="utf-8"?>
<formControlPr xmlns="http://schemas.microsoft.com/office/spreadsheetml/2009/9/main" objectType="CheckBox" fmlaLink="$B$16" lockText="1" noThreeD="1"/>
</file>

<file path=xl/ctrlProps/ctrlProp22.xml><?xml version="1.0" encoding="utf-8"?>
<formControlPr xmlns="http://schemas.microsoft.com/office/spreadsheetml/2009/9/main" objectType="CheckBox" fmlaLink="$B$17" lockText="1" noThreeD="1"/>
</file>

<file path=xl/ctrlProps/ctrlProp23.xml><?xml version="1.0" encoding="utf-8"?>
<formControlPr xmlns="http://schemas.microsoft.com/office/spreadsheetml/2009/9/main" objectType="CheckBox" fmlaLink="$B$18" lockText="1" noThreeD="1"/>
</file>

<file path=xl/ctrlProps/ctrlProp24.xml><?xml version="1.0" encoding="utf-8"?>
<formControlPr xmlns="http://schemas.microsoft.com/office/spreadsheetml/2009/9/main" objectType="CheckBox" fmlaLink="$B$19" lockText="1" noThreeD="1"/>
</file>

<file path=xl/ctrlProps/ctrlProp25.xml><?xml version="1.0" encoding="utf-8"?>
<formControlPr xmlns="http://schemas.microsoft.com/office/spreadsheetml/2009/9/main" objectType="CheckBox" fmlaLink="$B$20" lockText="1" noThreeD="1"/>
</file>

<file path=xl/ctrlProps/ctrlProp26.xml><?xml version="1.0" encoding="utf-8"?>
<formControlPr xmlns="http://schemas.microsoft.com/office/spreadsheetml/2009/9/main" objectType="CheckBox" fmlaLink="$B$21" lockText="1" noThreeD="1"/>
</file>

<file path=xl/ctrlProps/ctrlProp27.xml><?xml version="1.0" encoding="utf-8"?>
<formControlPr xmlns="http://schemas.microsoft.com/office/spreadsheetml/2009/9/main" objectType="CheckBox" fmlaLink="$B$22" lockText="1" noThreeD="1"/>
</file>

<file path=xl/ctrlProps/ctrlProp28.xml><?xml version="1.0" encoding="utf-8"?>
<formControlPr xmlns="http://schemas.microsoft.com/office/spreadsheetml/2009/9/main" objectType="CheckBox" fmlaLink="$B$23" lockText="1" noThreeD="1"/>
</file>

<file path=xl/ctrlProps/ctrlProp29.xml><?xml version="1.0" encoding="utf-8"?>
<formControlPr xmlns="http://schemas.microsoft.com/office/spreadsheetml/2009/9/main" objectType="CheckBox" fmlaLink="$B$24" lockText="1" noThreeD="1"/>
</file>

<file path=xl/ctrlProps/ctrlProp30.xml><?xml version="1.0" encoding="utf-8"?>
<formControlPr xmlns="http://schemas.microsoft.com/office/spreadsheetml/2009/9/main" objectType="CheckBox" fmlaLink="$B$25" lockText="1" noThreeD="1"/>
</file>

<file path=xl/ctrlProps/ctrlProp31.xml><?xml version="1.0" encoding="utf-8"?>
<formControlPr xmlns="http://schemas.microsoft.com/office/spreadsheetml/2009/9/main" objectType="CheckBox" fmlaLink="$B$26" lockText="1" noThreeD="1"/>
</file>

<file path=xl/ctrlProps/ctrlProp32.xml><?xml version="1.0" encoding="utf-8"?>
<formControlPr xmlns="http://schemas.microsoft.com/office/spreadsheetml/2009/9/main" objectType="CheckBox" fmlaLink="$B$27" lockText="1" noThreeD="1"/>
</file>

<file path=xl/ctrlProps/ctrlProp33.xml><?xml version="1.0" encoding="utf-8"?>
<formControlPr xmlns="http://schemas.microsoft.com/office/spreadsheetml/2009/9/main" objectType="CheckBox" fmlaLink="$B$28" lockText="1" noThreeD="1"/>
</file>

<file path=xl/ctrlProps/ctrlProp34.xml><?xml version="1.0" encoding="utf-8"?>
<formControlPr xmlns="http://schemas.microsoft.com/office/spreadsheetml/2009/9/main" objectType="CheckBox" fmlaLink="$B$29" lockText="1" noThreeD="1"/>
</file>

<file path=xl/ctrlProps/ctrlProp35.xml><?xml version="1.0" encoding="utf-8"?>
<formControlPr xmlns="http://schemas.microsoft.com/office/spreadsheetml/2009/9/main" objectType="CheckBox" fmlaLink="$B$30" lockText="1" noThreeD="1"/>
</file>

<file path=xl/ctrlProps/ctrlProp36.xml><?xml version="1.0" encoding="utf-8"?>
<formControlPr xmlns="http://schemas.microsoft.com/office/spreadsheetml/2009/9/main" objectType="CheckBox" fmlaLink="$B$31" lockText="1" noThreeD="1"/>
</file>

<file path=xl/ctrlProps/ctrlProp37.xml><?xml version="1.0" encoding="utf-8"?>
<formControlPr xmlns="http://schemas.microsoft.com/office/spreadsheetml/2009/9/main" objectType="CheckBox" fmlaLink="$B$32" lockText="1" noThreeD="1"/>
</file>

<file path=xl/ctrlProps/ctrlProp38.xml><?xml version="1.0" encoding="utf-8"?>
<formControlPr xmlns="http://schemas.microsoft.com/office/spreadsheetml/2009/9/main" objectType="CheckBox" fmlaLink="$B$33" lockText="1" noThreeD="1"/>
</file>

<file path=xl/ctrlProps/ctrlProp39.xml><?xml version="1.0" encoding="utf-8"?>
<formControlPr xmlns="http://schemas.microsoft.com/office/spreadsheetml/2009/9/main" objectType="CheckBox" fmlaLink="$B$34" lockText="1" noThreeD="1"/>
</file>

<file path=xl/ctrlProps/ctrlProp40.xml><?xml version="1.0" encoding="utf-8"?>
<formControlPr xmlns="http://schemas.microsoft.com/office/spreadsheetml/2009/9/main" objectType="CheckBox" fmlaLink="$B$35" lockText="1" noThreeD="1"/>
</file>

<file path=xl/ctrlProps/ctrlProp41.xml><?xml version="1.0" encoding="utf-8"?>
<formControlPr xmlns="http://schemas.microsoft.com/office/spreadsheetml/2009/9/main" objectType="CheckBox" fmlaLink="$B$36" lockText="1" noThreeD="1"/>
</file>

<file path=xl/ctrlProps/ctrlProp42.xml><?xml version="1.0" encoding="utf-8"?>
<formControlPr xmlns="http://schemas.microsoft.com/office/spreadsheetml/2009/9/main" objectType="CheckBox" fmlaLink="$B$37" lockText="1" noThreeD="1"/>
</file>

<file path=xl/ctrlProps/ctrlProp43.xml><?xml version="1.0" encoding="utf-8"?>
<formControlPr xmlns="http://schemas.microsoft.com/office/spreadsheetml/2009/9/main" objectType="CheckBox" fmlaLink="$B$38" lockText="1" noThreeD="1"/>
</file>

<file path=xl/ctrlProps/ctrlProp44.xml><?xml version="1.0" encoding="utf-8"?>
<formControlPr xmlns="http://schemas.microsoft.com/office/spreadsheetml/2009/9/main" objectType="CheckBox" fmlaLink="$B$39" lockText="1" noThreeD="1"/>
</file>

<file path=xl/ctrlProps/ctrlProp45.xml><?xml version="1.0" encoding="utf-8"?>
<formControlPr xmlns="http://schemas.microsoft.com/office/spreadsheetml/2009/9/main" objectType="CheckBox" fmlaLink="$B$40" lockText="1" noThreeD="1"/>
</file>

<file path=xl/ctrlProps/ctrlProp46.xml><?xml version="1.0" encoding="utf-8"?>
<formControlPr xmlns="http://schemas.microsoft.com/office/spreadsheetml/2009/9/main" objectType="CheckBox" fmlaLink="$B$41" lockText="1" noThreeD="1"/>
</file>

<file path=xl/ctrlProps/ctrlProp47.xml><?xml version="1.0" encoding="utf-8"?>
<formControlPr xmlns="http://schemas.microsoft.com/office/spreadsheetml/2009/9/main" objectType="CheckBox" fmlaLink="$B$42" lockText="1" noThreeD="1"/>
</file>

<file path=xl/ctrlProps/ctrlProp48.xml><?xml version="1.0" encoding="utf-8"?>
<formControlPr xmlns="http://schemas.microsoft.com/office/spreadsheetml/2009/9/main" objectType="CheckBox" fmlaLink="$B$43" lockText="1" noThreeD="1"/>
</file>

<file path=xl/ctrlProps/ctrlProp49.xml><?xml version="1.0" encoding="utf-8"?>
<formControlPr xmlns="http://schemas.microsoft.com/office/spreadsheetml/2009/9/main" objectType="CheckBox" fmlaLink="$B$44" lockText="1" noThreeD="1"/>
</file>

<file path=xl/ctrlProps/ctrlProp50.xml><?xml version="1.0" encoding="utf-8"?>
<formControlPr xmlns="http://schemas.microsoft.com/office/spreadsheetml/2009/9/main" objectType="CheckBox" fmlaLink="$B$45" lockText="1" noThreeD="1"/>
</file>

<file path=xl/ctrlProps/ctrlProp51.xml><?xml version="1.0" encoding="utf-8"?>
<formControlPr xmlns="http://schemas.microsoft.com/office/spreadsheetml/2009/9/main" objectType="CheckBox" fmlaLink="$B$46" lockText="1" noThreeD="1"/>
</file>

<file path=xl/ctrlProps/ctrlProp52.xml><?xml version="1.0" encoding="utf-8"?>
<formControlPr xmlns="http://schemas.microsoft.com/office/spreadsheetml/2009/9/main" objectType="CheckBox" fmlaLink="$B$47" lockText="1" noThreeD="1"/>
</file>

<file path=xl/ctrlProps/ctrlProp53.xml><?xml version="1.0" encoding="utf-8"?>
<formControlPr xmlns="http://schemas.microsoft.com/office/spreadsheetml/2009/9/main" objectType="CheckBox" fmlaLink="$B$48" lockText="1" noThreeD="1"/>
</file>

<file path=xl/ctrlProps/ctrlProp54.xml><?xml version="1.0" encoding="utf-8"?>
<formControlPr xmlns="http://schemas.microsoft.com/office/spreadsheetml/2009/9/main" objectType="CheckBox" fmlaLink="$B$49" lockText="1" noThreeD="1"/>
</file>

<file path=xl/ctrlProps/ctrlProp55.xml><?xml version="1.0" encoding="utf-8"?>
<formControlPr xmlns="http://schemas.microsoft.com/office/spreadsheetml/2009/9/main" objectType="CheckBox" fmlaLink="$B$50" lockText="1" noThreeD="1"/>
</file>

<file path=xl/ctrlProps/ctrlProp56.xml><?xml version="1.0" encoding="utf-8"?>
<formControlPr xmlns="http://schemas.microsoft.com/office/spreadsheetml/2009/9/main" objectType="CheckBox" fmlaLink="$B$51" lockText="1" noThreeD="1"/>
</file>

<file path=xl/ctrlProps/ctrlProp57.xml><?xml version="1.0" encoding="utf-8"?>
<formControlPr xmlns="http://schemas.microsoft.com/office/spreadsheetml/2009/9/main" objectType="CheckBox" fmlaLink="$B$52" lockText="1" noThreeD="1"/>
</file>

<file path=xl/ctrlProps/ctrlProp58.xml><?xml version="1.0" encoding="utf-8"?>
<formControlPr xmlns="http://schemas.microsoft.com/office/spreadsheetml/2009/9/main" objectType="CheckBox" fmlaLink="$B$53" lockText="1" noThreeD="1"/>
</file>

<file path=xl/ctrlProps/ctrlProp59.xml><?xml version="1.0" encoding="utf-8"?>
<formControlPr xmlns="http://schemas.microsoft.com/office/spreadsheetml/2009/9/main" objectType="CheckBox" checked="Checked" fmlaLink="$F$4" lockText="1" noThreeD="1"/>
</file>

<file path=xl/ctrlProps/ctrlProp60.xml><?xml version="1.0" encoding="utf-8"?>
<formControlPr xmlns="http://schemas.microsoft.com/office/spreadsheetml/2009/9/main" objectType="CheckBox" checked="Checked" fmlaLink="$F$5" lockText="1" noThreeD="1"/>
</file>

<file path=xl/ctrlProps/ctrlProp61.xml><?xml version="1.0" encoding="utf-8"?>
<formControlPr xmlns="http://schemas.microsoft.com/office/spreadsheetml/2009/9/main" objectType="CheckBox" checked="Checked" fmlaLink="$F$6" lockText="1" noThreeD="1"/>
</file>

<file path=xl/ctrlProps/ctrlProp62.xml><?xml version="1.0" encoding="utf-8"?>
<formControlPr xmlns="http://schemas.microsoft.com/office/spreadsheetml/2009/9/main" objectType="CheckBox" checked="Checked" fmlaLink="$F$7" lockText="1" noThreeD="1"/>
</file>

<file path=xl/ctrlProps/ctrlProp63.xml><?xml version="1.0" encoding="utf-8"?>
<formControlPr xmlns="http://schemas.microsoft.com/office/spreadsheetml/2009/9/main" objectType="CheckBox" checked="Checked" fmlaLink="$F$8" lockText="1" noThreeD="1"/>
</file>

<file path=xl/ctrlProps/ctrlProp64.xml><?xml version="1.0" encoding="utf-8"?>
<formControlPr xmlns="http://schemas.microsoft.com/office/spreadsheetml/2009/9/main" objectType="CheckBox" checked="Checked" fmlaLink="$F$9" lockText="1" noThreeD="1"/>
</file>

<file path=xl/ctrlProps/ctrlProp65.xml><?xml version="1.0" encoding="utf-8"?>
<formControlPr xmlns="http://schemas.microsoft.com/office/spreadsheetml/2009/9/main" objectType="CheckBox" fmlaLink="$F$10" lockText="1" noThreeD="1"/>
</file>

<file path=xl/ctrlProps/ctrlProp66.xml><?xml version="1.0" encoding="utf-8"?>
<formControlPr xmlns="http://schemas.microsoft.com/office/spreadsheetml/2009/9/main" objectType="CheckBox" fmlaLink="$F$11" lockText="1" noThreeD="1"/>
</file>

<file path=xl/ctrlProps/ctrlProp67.xml><?xml version="1.0" encoding="utf-8"?>
<formControlPr xmlns="http://schemas.microsoft.com/office/spreadsheetml/2009/9/main" objectType="CheckBox" fmlaLink="$F$12" lockText="1" noThreeD="1"/>
</file>

<file path=xl/ctrlProps/ctrlProp68.xml><?xml version="1.0" encoding="utf-8"?>
<formControlPr xmlns="http://schemas.microsoft.com/office/spreadsheetml/2009/9/main" objectType="CheckBox" fmlaLink="$F$13" lockText="1" noThreeD="1"/>
</file>

<file path=xl/ctrlProps/ctrlProp69.xml><?xml version="1.0" encoding="utf-8"?>
<formControlPr xmlns="http://schemas.microsoft.com/office/spreadsheetml/2009/9/main" objectType="CheckBox" fmlaLink="$F$14" lockText="1" noThreeD="1"/>
</file>

<file path=xl/ctrlProps/ctrlProp70.xml><?xml version="1.0" encoding="utf-8"?>
<formControlPr xmlns="http://schemas.microsoft.com/office/spreadsheetml/2009/9/main" objectType="CheckBox" fmlaLink="$F$15" lockText="1" noThreeD="1"/>
</file>

<file path=xl/ctrlProps/ctrlProp71.xml><?xml version="1.0" encoding="utf-8"?>
<formControlPr xmlns="http://schemas.microsoft.com/office/spreadsheetml/2009/9/main" objectType="CheckBox" fmlaLink="$F$16" lockText="1" noThreeD="1"/>
</file>

<file path=xl/ctrlProps/ctrlProp72.xml><?xml version="1.0" encoding="utf-8"?>
<formControlPr xmlns="http://schemas.microsoft.com/office/spreadsheetml/2009/9/main" objectType="CheckBox" fmlaLink="$F$17" lockText="1" noThreeD="1"/>
</file>

<file path=xl/ctrlProps/ctrlProp73.xml><?xml version="1.0" encoding="utf-8"?>
<formControlPr xmlns="http://schemas.microsoft.com/office/spreadsheetml/2009/9/main" objectType="CheckBox" fmlaLink="$F$18" lockText="1" noThreeD="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CheckBox" fmlaLink="$F$22" lockText="1" noThreeD="1"/>
</file>

<file path=xl/ctrlProps/ctrlProp76.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533400</xdr:colOff>
      <xdr:row>21</xdr:row>
      <xdr:rowOff>152401</xdr:rowOff>
    </xdr:from>
    <xdr:to>
      <xdr:col>2</xdr:col>
      <xdr:colOff>790575</xdr:colOff>
      <xdr:row>23</xdr:row>
      <xdr:rowOff>76201</xdr:rowOff>
    </xdr:to>
    <xdr:sp macro="" textlink="">
      <xdr:nvSpPr>
        <xdr:cNvPr id="61" name="Freeform 60"/>
        <xdr:cNvSpPr/>
      </xdr:nvSpPr>
      <xdr:spPr>
        <a:xfrm>
          <a:off x="2124075" y="4333876"/>
          <a:ext cx="257175" cy="304800"/>
        </a:xfrm>
        <a:custGeom>
          <a:avLst/>
          <a:gdLst>
            <a:gd name="connsiteX0" fmla="*/ 0 w 447675"/>
            <a:gd name="connsiteY0" fmla="*/ 9525 h 619125"/>
            <a:gd name="connsiteX1" fmla="*/ 28575 w 447675"/>
            <a:gd name="connsiteY1" fmla="*/ 0 h 619125"/>
            <a:gd name="connsiteX2" fmla="*/ 85725 w 447675"/>
            <a:gd name="connsiteY2" fmla="*/ 28575 h 619125"/>
            <a:gd name="connsiteX3" fmla="*/ 104775 w 447675"/>
            <a:gd name="connsiteY3" fmla="*/ 57150 h 619125"/>
            <a:gd name="connsiteX4" fmla="*/ 133350 w 447675"/>
            <a:gd name="connsiteY4" fmla="*/ 66675 h 619125"/>
            <a:gd name="connsiteX5" fmla="*/ 190500 w 447675"/>
            <a:gd name="connsiteY5" fmla="*/ 95250 h 619125"/>
            <a:gd name="connsiteX6" fmla="*/ 238125 w 447675"/>
            <a:gd name="connsiteY6" fmla="*/ 152400 h 619125"/>
            <a:gd name="connsiteX7" fmla="*/ 285750 w 447675"/>
            <a:gd name="connsiteY7" fmla="*/ 200025 h 619125"/>
            <a:gd name="connsiteX8" fmla="*/ 333375 w 447675"/>
            <a:gd name="connsiteY8" fmla="*/ 247650 h 619125"/>
            <a:gd name="connsiteX9" fmla="*/ 390525 w 447675"/>
            <a:gd name="connsiteY9" fmla="*/ 285750 h 619125"/>
            <a:gd name="connsiteX10" fmla="*/ 400050 w 447675"/>
            <a:gd name="connsiteY10" fmla="*/ 323850 h 619125"/>
            <a:gd name="connsiteX11" fmla="*/ 428625 w 447675"/>
            <a:gd name="connsiteY11" fmla="*/ 409575 h 619125"/>
            <a:gd name="connsiteX12" fmla="*/ 438150 w 447675"/>
            <a:gd name="connsiteY12" fmla="*/ 438150 h 619125"/>
            <a:gd name="connsiteX13" fmla="*/ 447675 w 447675"/>
            <a:gd name="connsiteY13" fmla="*/ 466725 h 619125"/>
            <a:gd name="connsiteX14" fmla="*/ 419100 w 447675"/>
            <a:gd name="connsiteY14" fmla="*/ 476250 h 619125"/>
            <a:gd name="connsiteX15" fmla="*/ 438150 w 447675"/>
            <a:gd name="connsiteY15" fmla="*/ 533400 h 619125"/>
            <a:gd name="connsiteX16" fmla="*/ 428625 w 447675"/>
            <a:gd name="connsiteY16" fmla="*/ 609600 h 619125"/>
            <a:gd name="connsiteX17" fmla="*/ 400050 w 447675"/>
            <a:gd name="connsiteY17" fmla="*/ 590550 h 619125"/>
            <a:gd name="connsiteX18" fmla="*/ 314325 w 447675"/>
            <a:gd name="connsiteY18" fmla="*/ 609600 h 619125"/>
            <a:gd name="connsiteX19" fmla="*/ 257175 w 447675"/>
            <a:gd name="connsiteY19" fmla="*/ 590550 h 619125"/>
            <a:gd name="connsiteX20" fmla="*/ 228600 w 447675"/>
            <a:gd name="connsiteY20" fmla="*/ 561975 h 619125"/>
            <a:gd name="connsiteX21" fmla="*/ 190500 w 447675"/>
            <a:gd name="connsiteY21" fmla="*/ 504825 h 619125"/>
            <a:gd name="connsiteX22" fmla="*/ 152400 w 447675"/>
            <a:gd name="connsiteY22" fmla="*/ 447675 h 619125"/>
            <a:gd name="connsiteX23" fmla="*/ 123825 w 447675"/>
            <a:gd name="connsiteY23" fmla="*/ 419100 h 619125"/>
            <a:gd name="connsiteX24" fmla="*/ 95250 w 447675"/>
            <a:gd name="connsiteY24" fmla="*/ 361950 h 619125"/>
            <a:gd name="connsiteX25" fmla="*/ 38100 w 447675"/>
            <a:gd name="connsiteY25" fmla="*/ 247650 h 619125"/>
            <a:gd name="connsiteX26" fmla="*/ 19050 w 447675"/>
            <a:gd name="connsiteY26" fmla="*/ 219075 h 619125"/>
            <a:gd name="connsiteX27" fmla="*/ 0 w 447675"/>
            <a:gd name="connsiteY27" fmla="*/ 161925 h 619125"/>
            <a:gd name="connsiteX28" fmla="*/ 0 w 447675"/>
            <a:gd name="connsiteY28" fmla="*/ 9525 h 6191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447675" h="619125">
              <a:moveTo>
                <a:pt x="0" y="9525"/>
              </a:moveTo>
              <a:cubicBezTo>
                <a:pt x="9525" y="6350"/>
                <a:pt x="18535" y="0"/>
                <a:pt x="28575" y="0"/>
              </a:cubicBezTo>
              <a:cubicBezTo>
                <a:pt x="48293" y="0"/>
                <a:pt x="71278" y="18943"/>
                <a:pt x="85725" y="28575"/>
              </a:cubicBezTo>
              <a:cubicBezTo>
                <a:pt x="92075" y="38100"/>
                <a:pt x="95836" y="49999"/>
                <a:pt x="104775" y="57150"/>
              </a:cubicBezTo>
              <a:cubicBezTo>
                <a:pt x="112615" y="63422"/>
                <a:pt x="124370" y="62185"/>
                <a:pt x="133350" y="66675"/>
              </a:cubicBezTo>
              <a:cubicBezTo>
                <a:pt x="207208" y="103604"/>
                <a:pt x="118676" y="71309"/>
                <a:pt x="190500" y="95250"/>
              </a:cubicBezTo>
              <a:cubicBezTo>
                <a:pt x="237798" y="166196"/>
                <a:pt x="177009" y="79061"/>
                <a:pt x="238125" y="152400"/>
              </a:cubicBezTo>
              <a:cubicBezTo>
                <a:pt x="277812" y="200025"/>
                <a:pt x="233362" y="165100"/>
                <a:pt x="285750" y="200025"/>
              </a:cubicBezTo>
              <a:cubicBezTo>
                <a:pt x="320675" y="252412"/>
                <a:pt x="285750" y="207962"/>
                <a:pt x="333375" y="247650"/>
              </a:cubicBezTo>
              <a:cubicBezTo>
                <a:pt x="380941" y="287288"/>
                <a:pt x="340307" y="269011"/>
                <a:pt x="390525" y="285750"/>
              </a:cubicBezTo>
              <a:cubicBezTo>
                <a:pt x="393700" y="298450"/>
                <a:pt x="396288" y="311311"/>
                <a:pt x="400050" y="323850"/>
              </a:cubicBezTo>
              <a:lnTo>
                <a:pt x="428625" y="409575"/>
              </a:lnTo>
              <a:lnTo>
                <a:pt x="438150" y="438150"/>
              </a:lnTo>
              <a:lnTo>
                <a:pt x="447675" y="466725"/>
              </a:lnTo>
              <a:cubicBezTo>
                <a:pt x="438150" y="469900"/>
                <a:pt x="420520" y="466311"/>
                <a:pt x="419100" y="476250"/>
              </a:cubicBezTo>
              <a:cubicBezTo>
                <a:pt x="416260" y="496129"/>
                <a:pt x="438150" y="533400"/>
                <a:pt x="438150" y="533400"/>
              </a:cubicBezTo>
              <a:cubicBezTo>
                <a:pt x="434975" y="558800"/>
                <a:pt x="442824" y="588301"/>
                <a:pt x="428625" y="609600"/>
              </a:cubicBezTo>
              <a:cubicBezTo>
                <a:pt x="422275" y="619125"/>
                <a:pt x="411409" y="591970"/>
                <a:pt x="400050" y="590550"/>
              </a:cubicBezTo>
              <a:cubicBezTo>
                <a:pt x="391988" y="589542"/>
                <a:pt x="325760" y="606741"/>
                <a:pt x="314325" y="609600"/>
              </a:cubicBezTo>
              <a:cubicBezTo>
                <a:pt x="295275" y="603250"/>
                <a:pt x="271374" y="604749"/>
                <a:pt x="257175" y="590550"/>
              </a:cubicBezTo>
              <a:cubicBezTo>
                <a:pt x="247650" y="581025"/>
                <a:pt x="236870" y="572608"/>
                <a:pt x="228600" y="561975"/>
              </a:cubicBezTo>
              <a:cubicBezTo>
                <a:pt x="214544" y="543903"/>
                <a:pt x="203200" y="523875"/>
                <a:pt x="190500" y="504825"/>
              </a:cubicBezTo>
              <a:lnTo>
                <a:pt x="152400" y="447675"/>
              </a:lnTo>
              <a:cubicBezTo>
                <a:pt x="144928" y="436467"/>
                <a:pt x="133350" y="428625"/>
                <a:pt x="123825" y="419100"/>
              </a:cubicBezTo>
              <a:cubicBezTo>
                <a:pt x="89087" y="314887"/>
                <a:pt x="144489" y="472737"/>
                <a:pt x="95250" y="361950"/>
              </a:cubicBezTo>
              <a:cubicBezTo>
                <a:pt x="42670" y="243644"/>
                <a:pt x="117314" y="366471"/>
                <a:pt x="38100" y="247650"/>
              </a:cubicBezTo>
              <a:cubicBezTo>
                <a:pt x="31750" y="238125"/>
                <a:pt x="22670" y="229935"/>
                <a:pt x="19050" y="219075"/>
              </a:cubicBezTo>
              <a:lnTo>
                <a:pt x="0" y="161925"/>
              </a:lnTo>
              <a:lnTo>
                <a:pt x="0" y="9525"/>
              </a:lnTo>
              <a:close/>
            </a:path>
          </a:pathLst>
        </a:cu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366116</xdr:colOff>
      <xdr:row>17</xdr:row>
      <xdr:rowOff>80180</xdr:rowOff>
    </xdr:from>
    <xdr:to>
      <xdr:col>2</xdr:col>
      <xdr:colOff>501403</xdr:colOff>
      <xdr:row>19</xdr:row>
      <xdr:rowOff>136776</xdr:rowOff>
    </xdr:to>
    <xdr:sp macro="" textlink="">
      <xdr:nvSpPr>
        <xdr:cNvPr id="60" name="Freeform 59"/>
        <xdr:cNvSpPr/>
      </xdr:nvSpPr>
      <xdr:spPr>
        <a:xfrm rot="5022144">
          <a:off x="1805637" y="3650809"/>
          <a:ext cx="437596" cy="135287"/>
        </a:xfrm>
        <a:custGeom>
          <a:avLst/>
          <a:gdLst>
            <a:gd name="connsiteX0" fmla="*/ 546863 w 546863"/>
            <a:gd name="connsiteY0" fmla="*/ 76200 h 304800"/>
            <a:gd name="connsiteX1" fmla="*/ 537338 w 546863"/>
            <a:gd name="connsiteY1" fmla="*/ 47625 h 304800"/>
            <a:gd name="connsiteX2" fmla="*/ 499238 w 546863"/>
            <a:gd name="connsiteY2" fmla="*/ 38100 h 304800"/>
            <a:gd name="connsiteX3" fmla="*/ 470663 w 546863"/>
            <a:gd name="connsiteY3" fmla="*/ 19050 h 304800"/>
            <a:gd name="connsiteX4" fmla="*/ 384938 w 546863"/>
            <a:gd name="connsiteY4" fmla="*/ 0 h 304800"/>
            <a:gd name="connsiteX5" fmla="*/ 194438 w 546863"/>
            <a:gd name="connsiteY5" fmla="*/ 9525 h 304800"/>
            <a:gd name="connsiteX6" fmla="*/ 127763 w 546863"/>
            <a:gd name="connsiteY6" fmla="*/ 28575 h 304800"/>
            <a:gd name="connsiteX7" fmla="*/ 22988 w 546863"/>
            <a:gd name="connsiteY7" fmla="*/ 57150 h 304800"/>
            <a:gd name="connsiteX8" fmla="*/ 3938 w 546863"/>
            <a:gd name="connsiteY8" fmla="*/ 114300 h 304800"/>
            <a:gd name="connsiteX9" fmla="*/ 13463 w 546863"/>
            <a:gd name="connsiteY9" fmla="*/ 161925 h 304800"/>
            <a:gd name="connsiteX10" fmla="*/ 51563 w 546863"/>
            <a:gd name="connsiteY10" fmla="*/ 228600 h 304800"/>
            <a:gd name="connsiteX11" fmla="*/ 70613 w 546863"/>
            <a:gd name="connsiteY11" fmla="*/ 285750 h 304800"/>
            <a:gd name="connsiteX12" fmla="*/ 99188 w 546863"/>
            <a:gd name="connsiteY12" fmla="*/ 295275 h 304800"/>
            <a:gd name="connsiteX13" fmla="*/ 146813 w 546863"/>
            <a:gd name="connsiteY13" fmla="*/ 304800 h 304800"/>
            <a:gd name="connsiteX14" fmla="*/ 346838 w 546863"/>
            <a:gd name="connsiteY14" fmla="*/ 295275 h 304800"/>
            <a:gd name="connsiteX15" fmla="*/ 499238 w 546863"/>
            <a:gd name="connsiteY15" fmla="*/ 266700 h 304800"/>
            <a:gd name="connsiteX16" fmla="*/ 518288 w 546863"/>
            <a:gd name="connsiteY16" fmla="*/ 238125 h 304800"/>
            <a:gd name="connsiteX17" fmla="*/ 537338 w 546863"/>
            <a:gd name="connsiteY17" fmla="*/ 180975 h 304800"/>
            <a:gd name="connsiteX18" fmla="*/ 546863 w 546863"/>
            <a:gd name="connsiteY18" fmla="*/ 76200 h 304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46863" h="304800">
              <a:moveTo>
                <a:pt x="546863" y="76200"/>
              </a:moveTo>
              <a:cubicBezTo>
                <a:pt x="546863" y="53975"/>
                <a:pt x="545178" y="53897"/>
                <a:pt x="537338" y="47625"/>
              </a:cubicBezTo>
              <a:cubicBezTo>
                <a:pt x="527116" y="39447"/>
                <a:pt x="511270" y="43257"/>
                <a:pt x="499238" y="38100"/>
              </a:cubicBezTo>
              <a:cubicBezTo>
                <a:pt x="488716" y="33591"/>
                <a:pt x="481185" y="23559"/>
                <a:pt x="470663" y="19050"/>
              </a:cubicBezTo>
              <a:cubicBezTo>
                <a:pt x="458893" y="14006"/>
                <a:pt x="393414" y="1695"/>
                <a:pt x="384938" y="0"/>
              </a:cubicBezTo>
              <a:cubicBezTo>
                <a:pt x="321438" y="3175"/>
                <a:pt x="257798" y="4245"/>
                <a:pt x="194438" y="9525"/>
              </a:cubicBezTo>
              <a:cubicBezTo>
                <a:pt x="171593" y="11429"/>
                <a:pt x="149586" y="22623"/>
                <a:pt x="127763" y="28575"/>
              </a:cubicBezTo>
              <a:cubicBezTo>
                <a:pt x="9595" y="60803"/>
                <a:pt x="88760" y="35226"/>
                <a:pt x="22988" y="57150"/>
              </a:cubicBezTo>
              <a:cubicBezTo>
                <a:pt x="16638" y="76200"/>
                <a:pt x="0" y="94609"/>
                <a:pt x="3938" y="114300"/>
              </a:cubicBezTo>
              <a:cubicBezTo>
                <a:pt x="7113" y="130175"/>
                <a:pt x="8343" y="146566"/>
                <a:pt x="13463" y="161925"/>
              </a:cubicBezTo>
              <a:cubicBezTo>
                <a:pt x="38804" y="237949"/>
                <a:pt x="23692" y="165890"/>
                <a:pt x="51563" y="228600"/>
              </a:cubicBezTo>
              <a:cubicBezTo>
                <a:pt x="59718" y="246950"/>
                <a:pt x="64263" y="266700"/>
                <a:pt x="70613" y="285750"/>
              </a:cubicBezTo>
              <a:cubicBezTo>
                <a:pt x="73788" y="295275"/>
                <a:pt x="89448" y="292840"/>
                <a:pt x="99188" y="295275"/>
              </a:cubicBezTo>
              <a:cubicBezTo>
                <a:pt x="114894" y="299202"/>
                <a:pt x="130938" y="301625"/>
                <a:pt x="146813" y="304800"/>
              </a:cubicBezTo>
              <a:cubicBezTo>
                <a:pt x="213488" y="301625"/>
                <a:pt x="280270" y="300206"/>
                <a:pt x="346838" y="295275"/>
              </a:cubicBezTo>
              <a:cubicBezTo>
                <a:pt x="370420" y="293528"/>
                <a:pt x="494874" y="267573"/>
                <a:pt x="499238" y="266700"/>
              </a:cubicBezTo>
              <a:cubicBezTo>
                <a:pt x="505588" y="257175"/>
                <a:pt x="513639" y="248586"/>
                <a:pt x="518288" y="238125"/>
              </a:cubicBezTo>
              <a:cubicBezTo>
                <a:pt x="526443" y="219775"/>
                <a:pt x="537338" y="180975"/>
                <a:pt x="537338" y="180975"/>
              </a:cubicBezTo>
              <a:cubicBezTo>
                <a:pt x="525844" y="89023"/>
                <a:pt x="546863" y="98425"/>
                <a:pt x="546863" y="76200"/>
              </a:cubicBezTo>
              <a:close/>
            </a:path>
          </a:pathLst>
        </a:cu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1186687</xdr:colOff>
      <xdr:row>11</xdr:row>
      <xdr:rowOff>180975</xdr:rowOff>
    </xdr:from>
    <xdr:to>
      <xdr:col>2</xdr:col>
      <xdr:colOff>1733550</xdr:colOff>
      <xdr:row>13</xdr:row>
      <xdr:rowOff>104775</xdr:rowOff>
    </xdr:to>
    <xdr:sp macro="" textlink="">
      <xdr:nvSpPr>
        <xdr:cNvPr id="57" name="Freeform 56"/>
        <xdr:cNvSpPr/>
      </xdr:nvSpPr>
      <xdr:spPr>
        <a:xfrm>
          <a:off x="2777362" y="2457450"/>
          <a:ext cx="546863" cy="304800"/>
        </a:xfrm>
        <a:custGeom>
          <a:avLst/>
          <a:gdLst>
            <a:gd name="connsiteX0" fmla="*/ 546863 w 546863"/>
            <a:gd name="connsiteY0" fmla="*/ 76200 h 304800"/>
            <a:gd name="connsiteX1" fmla="*/ 537338 w 546863"/>
            <a:gd name="connsiteY1" fmla="*/ 47625 h 304800"/>
            <a:gd name="connsiteX2" fmla="*/ 499238 w 546863"/>
            <a:gd name="connsiteY2" fmla="*/ 38100 h 304800"/>
            <a:gd name="connsiteX3" fmla="*/ 470663 w 546863"/>
            <a:gd name="connsiteY3" fmla="*/ 19050 h 304800"/>
            <a:gd name="connsiteX4" fmla="*/ 384938 w 546863"/>
            <a:gd name="connsiteY4" fmla="*/ 0 h 304800"/>
            <a:gd name="connsiteX5" fmla="*/ 194438 w 546863"/>
            <a:gd name="connsiteY5" fmla="*/ 9525 h 304800"/>
            <a:gd name="connsiteX6" fmla="*/ 127763 w 546863"/>
            <a:gd name="connsiteY6" fmla="*/ 28575 h 304800"/>
            <a:gd name="connsiteX7" fmla="*/ 22988 w 546863"/>
            <a:gd name="connsiteY7" fmla="*/ 57150 h 304800"/>
            <a:gd name="connsiteX8" fmla="*/ 3938 w 546863"/>
            <a:gd name="connsiteY8" fmla="*/ 114300 h 304800"/>
            <a:gd name="connsiteX9" fmla="*/ 13463 w 546863"/>
            <a:gd name="connsiteY9" fmla="*/ 161925 h 304800"/>
            <a:gd name="connsiteX10" fmla="*/ 51563 w 546863"/>
            <a:gd name="connsiteY10" fmla="*/ 228600 h 304800"/>
            <a:gd name="connsiteX11" fmla="*/ 70613 w 546863"/>
            <a:gd name="connsiteY11" fmla="*/ 285750 h 304800"/>
            <a:gd name="connsiteX12" fmla="*/ 99188 w 546863"/>
            <a:gd name="connsiteY12" fmla="*/ 295275 h 304800"/>
            <a:gd name="connsiteX13" fmla="*/ 146813 w 546863"/>
            <a:gd name="connsiteY13" fmla="*/ 304800 h 304800"/>
            <a:gd name="connsiteX14" fmla="*/ 346838 w 546863"/>
            <a:gd name="connsiteY14" fmla="*/ 295275 h 304800"/>
            <a:gd name="connsiteX15" fmla="*/ 499238 w 546863"/>
            <a:gd name="connsiteY15" fmla="*/ 266700 h 304800"/>
            <a:gd name="connsiteX16" fmla="*/ 518288 w 546863"/>
            <a:gd name="connsiteY16" fmla="*/ 238125 h 304800"/>
            <a:gd name="connsiteX17" fmla="*/ 537338 w 546863"/>
            <a:gd name="connsiteY17" fmla="*/ 180975 h 304800"/>
            <a:gd name="connsiteX18" fmla="*/ 546863 w 546863"/>
            <a:gd name="connsiteY18" fmla="*/ 76200 h 304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46863" h="304800">
              <a:moveTo>
                <a:pt x="546863" y="76200"/>
              </a:moveTo>
              <a:cubicBezTo>
                <a:pt x="546863" y="53975"/>
                <a:pt x="545178" y="53897"/>
                <a:pt x="537338" y="47625"/>
              </a:cubicBezTo>
              <a:cubicBezTo>
                <a:pt x="527116" y="39447"/>
                <a:pt x="511270" y="43257"/>
                <a:pt x="499238" y="38100"/>
              </a:cubicBezTo>
              <a:cubicBezTo>
                <a:pt x="488716" y="33591"/>
                <a:pt x="481185" y="23559"/>
                <a:pt x="470663" y="19050"/>
              </a:cubicBezTo>
              <a:cubicBezTo>
                <a:pt x="458893" y="14006"/>
                <a:pt x="393414" y="1695"/>
                <a:pt x="384938" y="0"/>
              </a:cubicBezTo>
              <a:cubicBezTo>
                <a:pt x="321438" y="3175"/>
                <a:pt x="257798" y="4245"/>
                <a:pt x="194438" y="9525"/>
              </a:cubicBezTo>
              <a:cubicBezTo>
                <a:pt x="171593" y="11429"/>
                <a:pt x="149586" y="22623"/>
                <a:pt x="127763" y="28575"/>
              </a:cubicBezTo>
              <a:cubicBezTo>
                <a:pt x="9595" y="60803"/>
                <a:pt x="88760" y="35226"/>
                <a:pt x="22988" y="57150"/>
              </a:cubicBezTo>
              <a:cubicBezTo>
                <a:pt x="16638" y="76200"/>
                <a:pt x="0" y="94609"/>
                <a:pt x="3938" y="114300"/>
              </a:cubicBezTo>
              <a:cubicBezTo>
                <a:pt x="7113" y="130175"/>
                <a:pt x="8343" y="146566"/>
                <a:pt x="13463" y="161925"/>
              </a:cubicBezTo>
              <a:cubicBezTo>
                <a:pt x="38804" y="237949"/>
                <a:pt x="23692" y="165890"/>
                <a:pt x="51563" y="228600"/>
              </a:cubicBezTo>
              <a:cubicBezTo>
                <a:pt x="59718" y="246950"/>
                <a:pt x="64263" y="266700"/>
                <a:pt x="70613" y="285750"/>
              </a:cubicBezTo>
              <a:cubicBezTo>
                <a:pt x="73788" y="295275"/>
                <a:pt x="89448" y="292840"/>
                <a:pt x="99188" y="295275"/>
              </a:cubicBezTo>
              <a:cubicBezTo>
                <a:pt x="114894" y="299202"/>
                <a:pt x="130938" y="301625"/>
                <a:pt x="146813" y="304800"/>
              </a:cubicBezTo>
              <a:cubicBezTo>
                <a:pt x="213488" y="301625"/>
                <a:pt x="280270" y="300206"/>
                <a:pt x="346838" y="295275"/>
              </a:cubicBezTo>
              <a:cubicBezTo>
                <a:pt x="370420" y="293528"/>
                <a:pt x="494874" y="267573"/>
                <a:pt x="499238" y="266700"/>
              </a:cubicBezTo>
              <a:cubicBezTo>
                <a:pt x="505588" y="257175"/>
                <a:pt x="513639" y="248586"/>
                <a:pt x="518288" y="238125"/>
              </a:cubicBezTo>
              <a:cubicBezTo>
                <a:pt x="526443" y="219775"/>
                <a:pt x="537338" y="180975"/>
                <a:pt x="537338" y="180975"/>
              </a:cubicBezTo>
              <a:cubicBezTo>
                <a:pt x="525844" y="89023"/>
                <a:pt x="546863" y="98425"/>
                <a:pt x="546863" y="76200"/>
              </a:cubicBezTo>
              <a:close/>
            </a:path>
          </a:pathLst>
        </a:cu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1714500</xdr:colOff>
      <xdr:row>6</xdr:row>
      <xdr:rowOff>57151</xdr:rowOff>
    </xdr:from>
    <xdr:to>
      <xdr:col>2</xdr:col>
      <xdr:colOff>3516800</xdr:colOff>
      <xdr:row>14</xdr:row>
      <xdr:rowOff>24557</xdr:rowOff>
    </xdr:to>
    <xdr:sp macro="" textlink="">
      <xdr:nvSpPr>
        <xdr:cNvPr id="40" name="Freeform 39"/>
        <xdr:cNvSpPr/>
      </xdr:nvSpPr>
      <xdr:spPr>
        <a:xfrm>
          <a:off x="3305175" y="1381126"/>
          <a:ext cx="1802300" cy="1491406"/>
        </a:xfrm>
        <a:custGeom>
          <a:avLst/>
          <a:gdLst>
            <a:gd name="connsiteX0" fmla="*/ 65209 w 1800834"/>
            <a:gd name="connsiteY0" fmla="*/ 24590 h 1430271"/>
            <a:gd name="connsiteX1" fmla="*/ 74734 w 1800834"/>
            <a:gd name="connsiteY1" fmla="*/ 110315 h 1430271"/>
            <a:gd name="connsiteX2" fmla="*/ 84259 w 1800834"/>
            <a:gd name="connsiteY2" fmla="*/ 148415 h 1430271"/>
            <a:gd name="connsiteX3" fmla="*/ 112834 w 1800834"/>
            <a:gd name="connsiteY3" fmla="*/ 167465 h 1430271"/>
            <a:gd name="connsiteX4" fmla="*/ 131884 w 1800834"/>
            <a:gd name="connsiteY4" fmla="*/ 224615 h 1430271"/>
            <a:gd name="connsiteX5" fmla="*/ 141409 w 1800834"/>
            <a:gd name="connsiteY5" fmla="*/ 253190 h 1430271"/>
            <a:gd name="connsiteX6" fmla="*/ 179509 w 1800834"/>
            <a:gd name="connsiteY6" fmla="*/ 310340 h 1430271"/>
            <a:gd name="connsiteX7" fmla="*/ 198559 w 1800834"/>
            <a:gd name="connsiteY7" fmla="*/ 367490 h 1430271"/>
            <a:gd name="connsiteX8" fmla="*/ 217609 w 1800834"/>
            <a:gd name="connsiteY8" fmla="*/ 405590 h 1430271"/>
            <a:gd name="connsiteX9" fmla="*/ 255709 w 1800834"/>
            <a:gd name="connsiteY9" fmla="*/ 491315 h 1430271"/>
            <a:gd name="connsiteX10" fmla="*/ 284284 w 1800834"/>
            <a:gd name="connsiteY10" fmla="*/ 510365 h 1430271"/>
            <a:gd name="connsiteX11" fmla="*/ 303334 w 1800834"/>
            <a:gd name="connsiteY11" fmla="*/ 538940 h 1430271"/>
            <a:gd name="connsiteX12" fmla="*/ 331909 w 1800834"/>
            <a:gd name="connsiteY12" fmla="*/ 548465 h 1430271"/>
            <a:gd name="connsiteX13" fmla="*/ 350959 w 1800834"/>
            <a:gd name="connsiteY13" fmla="*/ 615140 h 1430271"/>
            <a:gd name="connsiteX14" fmla="*/ 389059 w 1800834"/>
            <a:gd name="connsiteY14" fmla="*/ 672290 h 1430271"/>
            <a:gd name="connsiteX15" fmla="*/ 408109 w 1800834"/>
            <a:gd name="connsiteY15" fmla="*/ 700865 h 1430271"/>
            <a:gd name="connsiteX16" fmla="*/ 436684 w 1800834"/>
            <a:gd name="connsiteY16" fmla="*/ 719915 h 1430271"/>
            <a:gd name="connsiteX17" fmla="*/ 455734 w 1800834"/>
            <a:gd name="connsiteY17" fmla="*/ 748490 h 1430271"/>
            <a:gd name="connsiteX18" fmla="*/ 522409 w 1800834"/>
            <a:gd name="connsiteY18" fmla="*/ 786590 h 1430271"/>
            <a:gd name="connsiteX19" fmla="*/ 570034 w 1800834"/>
            <a:gd name="connsiteY19" fmla="*/ 872315 h 1430271"/>
            <a:gd name="connsiteX20" fmla="*/ 579559 w 1800834"/>
            <a:gd name="connsiteY20" fmla="*/ 900890 h 1430271"/>
            <a:gd name="connsiteX21" fmla="*/ 636709 w 1800834"/>
            <a:gd name="connsiteY21" fmla="*/ 919940 h 1430271"/>
            <a:gd name="connsiteX22" fmla="*/ 665284 w 1800834"/>
            <a:gd name="connsiteY22" fmla="*/ 938990 h 1430271"/>
            <a:gd name="connsiteX23" fmla="*/ 693859 w 1800834"/>
            <a:gd name="connsiteY23" fmla="*/ 929465 h 1430271"/>
            <a:gd name="connsiteX24" fmla="*/ 712909 w 1800834"/>
            <a:gd name="connsiteY24" fmla="*/ 958040 h 1430271"/>
            <a:gd name="connsiteX25" fmla="*/ 789109 w 1800834"/>
            <a:gd name="connsiteY25" fmla="*/ 996140 h 1430271"/>
            <a:gd name="connsiteX26" fmla="*/ 817684 w 1800834"/>
            <a:gd name="connsiteY26" fmla="*/ 1053290 h 1430271"/>
            <a:gd name="connsiteX27" fmla="*/ 846259 w 1800834"/>
            <a:gd name="connsiteY27" fmla="*/ 1072340 h 1430271"/>
            <a:gd name="connsiteX28" fmla="*/ 989134 w 1800834"/>
            <a:gd name="connsiteY28" fmla="*/ 1091390 h 1430271"/>
            <a:gd name="connsiteX29" fmla="*/ 1046284 w 1800834"/>
            <a:gd name="connsiteY29" fmla="*/ 1110440 h 1430271"/>
            <a:gd name="connsiteX30" fmla="*/ 1074859 w 1800834"/>
            <a:gd name="connsiteY30" fmla="*/ 1119965 h 1430271"/>
            <a:gd name="connsiteX31" fmla="*/ 1141534 w 1800834"/>
            <a:gd name="connsiteY31" fmla="*/ 1129490 h 1430271"/>
            <a:gd name="connsiteX32" fmla="*/ 1170109 w 1800834"/>
            <a:gd name="connsiteY32" fmla="*/ 1139015 h 1430271"/>
            <a:gd name="connsiteX33" fmla="*/ 1236784 w 1800834"/>
            <a:gd name="connsiteY33" fmla="*/ 1158065 h 1430271"/>
            <a:gd name="connsiteX34" fmla="*/ 1293934 w 1800834"/>
            <a:gd name="connsiteY34" fmla="*/ 1196165 h 1430271"/>
            <a:gd name="connsiteX35" fmla="*/ 1379659 w 1800834"/>
            <a:gd name="connsiteY35" fmla="*/ 1215215 h 1430271"/>
            <a:gd name="connsiteX36" fmla="*/ 1446334 w 1800834"/>
            <a:gd name="connsiteY36" fmla="*/ 1234265 h 1430271"/>
            <a:gd name="connsiteX37" fmla="*/ 1493959 w 1800834"/>
            <a:gd name="connsiteY37" fmla="*/ 1243790 h 1430271"/>
            <a:gd name="connsiteX38" fmla="*/ 1551109 w 1800834"/>
            <a:gd name="connsiteY38" fmla="*/ 1262840 h 1430271"/>
            <a:gd name="connsiteX39" fmla="*/ 1617784 w 1800834"/>
            <a:gd name="connsiteY39" fmla="*/ 1339040 h 1430271"/>
            <a:gd name="connsiteX40" fmla="*/ 1646359 w 1800834"/>
            <a:gd name="connsiteY40" fmla="*/ 1348565 h 1430271"/>
            <a:gd name="connsiteX41" fmla="*/ 1655884 w 1800834"/>
            <a:gd name="connsiteY41" fmla="*/ 1377140 h 1430271"/>
            <a:gd name="connsiteX42" fmla="*/ 1713034 w 1800834"/>
            <a:gd name="connsiteY42" fmla="*/ 1405715 h 1430271"/>
            <a:gd name="connsiteX43" fmla="*/ 1741609 w 1800834"/>
            <a:gd name="connsiteY43" fmla="*/ 1424765 h 1430271"/>
            <a:gd name="connsiteX44" fmla="*/ 1789234 w 1800834"/>
            <a:gd name="connsiteY44" fmla="*/ 1415240 h 1430271"/>
            <a:gd name="connsiteX45" fmla="*/ 1770184 w 1800834"/>
            <a:gd name="connsiteY45" fmla="*/ 1300940 h 1430271"/>
            <a:gd name="connsiteX46" fmla="*/ 1760659 w 1800834"/>
            <a:gd name="connsiteY46" fmla="*/ 1224740 h 1430271"/>
            <a:gd name="connsiteX47" fmla="*/ 1741609 w 1800834"/>
            <a:gd name="connsiteY47" fmla="*/ 596090 h 1430271"/>
            <a:gd name="connsiteX48" fmla="*/ 1751134 w 1800834"/>
            <a:gd name="connsiteY48" fmla="*/ 310340 h 1430271"/>
            <a:gd name="connsiteX49" fmla="*/ 1760659 w 1800834"/>
            <a:gd name="connsiteY49" fmla="*/ 205565 h 1430271"/>
            <a:gd name="connsiteX50" fmla="*/ 1722559 w 1800834"/>
            <a:gd name="connsiteY50" fmla="*/ 43640 h 1430271"/>
            <a:gd name="connsiteX51" fmla="*/ 1693984 w 1800834"/>
            <a:gd name="connsiteY51" fmla="*/ 24590 h 1430271"/>
            <a:gd name="connsiteX52" fmla="*/ 1493959 w 1800834"/>
            <a:gd name="connsiteY52" fmla="*/ 24590 h 1430271"/>
            <a:gd name="connsiteX53" fmla="*/ 1436809 w 1800834"/>
            <a:gd name="connsiteY53" fmla="*/ 34115 h 1430271"/>
            <a:gd name="connsiteX54" fmla="*/ 1398709 w 1800834"/>
            <a:gd name="connsiteY54" fmla="*/ 43640 h 1430271"/>
            <a:gd name="connsiteX55" fmla="*/ 1255834 w 1800834"/>
            <a:gd name="connsiteY55" fmla="*/ 62690 h 1430271"/>
            <a:gd name="connsiteX56" fmla="*/ 1122484 w 1800834"/>
            <a:gd name="connsiteY56" fmla="*/ 81740 h 1430271"/>
            <a:gd name="connsiteX57" fmla="*/ 1084384 w 1800834"/>
            <a:gd name="connsiteY57" fmla="*/ 91265 h 1430271"/>
            <a:gd name="connsiteX58" fmla="*/ 1017709 w 1800834"/>
            <a:gd name="connsiteY58" fmla="*/ 100790 h 1430271"/>
            <a:gd name="connsiteX59" fmla="*/ 474784 w 1800834"/>
            <a:gd name="connsiteY59" fmla="*/ 91265 h 1430271"/>
            <a:gd name="connsiteX60" fmla="*/ 417634 w 1800834"/>
            <a:gd name="connsiteY60" fmla="*/ 62690 h 1430271"/>
            <a:gd name="connsiteX61" fmla="*/ 350959 w 1800834"/>
            <a:gd name="connsiteY61" fmla="*/ 53165 h 1430271"/>
            <a:gd name="connsiteX62" fmla="*/ 255709 w 1800834"/>
            <a:gd name="connsiteY62" fmla="*/ 34115 h 1430271"/>
            <a:gd name="connsiteX63" fmla="*/ 112834 w 1800834"/>
            <a:gd name="connsiteY63" fmla="*/ 43640 h 1430271"/>
            <a:gd name="connsiteX64" fmla="*/ 65209 w 1800834"/>
            <a:gd name="connsiteY64" fmla="*/ 24590 h 143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Lst>
          <a:rect l="l" t="t" r="r" b="b"/>
          <a:pathLst>
            <a:path w="1800834" h="1430271">
              <a:moveTo>
                <a:pt x="65209" y="24590"/>
              </a:moveTo>
              <a:cubicBezTo>
                <a:pt x="58859" y="35702"/>
                <a:pt x="70362" y="81898"/>
                <a:pt x="74734" y="110315"/>
              </a:cubicBezTo>
              <a:cubicBezTo>
                <a:pt x="76725" y="123254"/>
                <a:pt x="76997" y="137523"/>
                <a:pt x="84259" y="148415"/>
              </a:cubicBezTo>
              <a:cubicBezTo>
                <a:pt x="90609" y="157940"/>
                <a:pt x="103309" y="161115"/>
                <a:pt x="112834" y="167465"/>
              </a:cubicBezTo>
              <a:lnTo>
                <a:pt x="131884" y="224615"/>
              </a:lnTo>
              <a:cubicBezTo>
                <a:pt x="135059" y="234140"/>
                <a:pt x="135840" y="244836"/>
                <a:pt x="141409" y="253190"/>
              </a:cubicBezTo>
              <a:lnTo>
                <a:pt x="179509" y="310340"/>
              </a:lnTo>
              <a:cubicBezTo>
                <a:pt x="190648" y="327048"/>
                <a:pt x="189579" y="349529"/>
                <a:pt x="198559" y="367490"/>
              </a:cubicBezTo>
              <a:cubicBezTo>
                <a:pt x="204909" y="380190"/>
                <a:pt x="212336" y="392407"/>
                <a:pt x="217609" y="405590"/>
              </a:cubicBezTo>
              <a:cubicBezTo>
                <a:pt x="230184" y="437028"/>
                <a:pt x="231275" y="466881"/>
                <a:pt x="255709" y="491315"/>
              </a:cubicBezTo>
              <a:cubicBezTo>
                <a:pt x="263804" y="499410"/>
                <a:pt x="274759" y="504015"/>
                <a:pt x="284284" y="510365"/>
              </a:cubicBezTo>
              <a:cubicBezTo>
                <a:pt x="290634" y="519890"/>
                <a:pt x="294395" y="531789"/>
                <a:pt x="303334" y="538940"/>
              </a:cubicBezTo>
              <a:cubicBezTo>
                <a:pt x="311174" y="545212"/>
                <a:pt x="324809" y="541365"/>
                <a:pt x="331909" y="548465"/>
              </a:cubicBezTo>
              <a:cubicBezTo>
                <a:pt x="336590" y="553146"/>
                <a:pt x="350712" y="614646"/>
                <a:pt x="350959" y="615140"/>
              </a:cubicBezTo>
              <a:cubicBezTo>
                <a:pt x="361198" y="635618"/>
                <a:pt x="376359" y="653240"/>
                <a:pt x="389059" y="672290"/>
              </a:cubicBezTo>
              <a:cubicBezTo>
                <a:pt x="395409" y="681815"/>
                <a:pt x="398584" y="694515"/>
                <a:pt x="408109" y="700865"/>
              </a:cubicBezTo>
              <a:lnTo>
                <a:pt x="436684" y="719915"/>
              </a:lnTo>
              <a:cubicBezTo>
                <a:pt x="443034" y="729440"/>
                <a:pt x="447639" y="740395"/>
                <a:pt x="455734" y="748490"/>
              </a:cubicBezTo>
              <a:cubicBezTo>
                <a:pt x="484567" y="777323"/>
                <a:pt x="489715" y="775692"/>
                <a:pt x="522409" y="786590"/>
              </a:cubicBezTo>
              <a:cubicBezTo>
                <a:pt x="539174" y="836885"/>
                <a:pt x="526365" y="806811"/>
                <a:pt x="570034" y="872315"/>
              </a:cubicBezTo>
              <a:cubicBezTo>
                <a:pt x="575603" y="880669"/>
                <a:pt x="571389" y="895054"/>
                <a:pt x="579559" y="900890"/>
              </a:cubicBezTo>
              <a:cubicBezTo>
                <a:pt x="595899" y="912562"/>
                <a:pt x="636709" y="919940"/>
                <a:pt x="636709" y="919940"/>
              </a:cubicBezTo>
              <a:cubicBezTo>
                <a:pt x="646234" y="926290"/>
                <a:pt x="653992" y="937108"/>
                <a:pt x="665284" y="938990"/>
              </a:cubicBezTo>
              <a:cubicBezTo>
                <a:pt x="675188" y="940641"/>
                <a:pt x="684537" y="925736"/>
                <a:pt x="693859" y="929465"/>
              </a:cubicBezTo>
              <a:cubicBezTo>
                <a:pt x="704488" y="933717"/>
                <a:pt x="704814" y="949945"/>
                <a:pt x="712909" y="958040"/>
              </a:cubicBezTo>
              <a:cubicBezTo>
                <a:pt x="731932" y="977063"/>
                <a:pt x="766370" y="987044"/>
                <a:pt x="789109" y="996140"/>
              </a:cubicBezTo>
              <a:cubicBezTo>
                <a:pt x="796856" y="1019381"/>
                <a:pt x="799220" y="1034826"/>
                <a:pt x="817684" y="1053290"/>
              </a:cubicBezTo>
              <a:cubicBezTo>
                <a:pt x="825779" y="1061385"/>
                <a:pt x="836020" y="1067220"/>
                <a:pt x="846259" y="1072340"/>
              </a:cubicBezTo>
              <a:cubicBezTo>
                <a:pt x="885166" y="1091794"/>
                <a:pt x="963598" y="1089262"/>
                <a:pt x="989134" y="1091390"/>
              </a:cubicBezTo>
              <a:lnTo>
                <a:pt x="1046284" y="1110440"/>
              </a:lnTo>
              <a:cubicBezTo>
                <a:pt x="1055809" y="1113615"/>
                <a:pt x="1064920" y="1118545"/>
                <a:pt x="1074859" y="1119965"/>
              </a:cubicBezTo>
              <a:lnTo>
                <a:pt x="1141534" y="1129490"/>
              </a:lnTo>
              <a:cubicBezTo>
                <a:pt x="1151059" y="1132665"/>
                <a:pt x="1160455" y="1136257"/>
                <a:pt x="1170109" y="1139015"/>
              </a:cubicBezTo>
              <a:cubicBezTo>
                <a:pt x="1253830" y="1162935"/>
                <a:pt x="1168271" y="1135227"/>
                <a:pt x="1236784" y="1158065"/>
              </a:cubicBezTo>
              <a:cubicBezTo>
                <a:pt x="1255834" y="1170765"/>
                <a:pt x="1272214" y="1188925"/>
                <a:pt x="1293934" y="1196165"/>
              </a:cubicBezTo>
              <a:cubicBezTo>
                <a:pt x="1349546" y="1214702"/>
                <a:pt x="1295842" y="1198452"/>
                <a:pt x="1379659" y="1215215"/>
              </a:cubicBezTo>
              <a:cubicBezTo>
                <a:pt x="1468742" y="1233032"/>
                <a:pt x="1373708" y="1216109"/>
                <a:pt x="1446334" y="1234265"/>
              </a:cubicBezTo>
              <a:cubicBezTo>
                <a:pt x="1462040" y="1238192"/>
                <a:pt x="1478340" y="1239530"/>
                <a:pt x="1493959" y="1243790"/>
              </a:cubicBezTo>
              <a:cubicBezTo>
                <a:pt x="1513332" y="1249074"/>
                <a:pt x="1551109" y="1262840"/>
                <a:pt x="1551109" y="1262840"/>
              </a:cubicBezTo>
              <a:cubicBezTo>
                <a:pt x="1598734" y="1294590"/>
                <a:pt x="1573334" y="1272365"/>
                <a:pt x="1617784" y="1339040"/>
              </a:cubicBezTo>
              <a:cubicBezTo>
                <a:pt x="1623353" y="1347394"/>
                <a:pt x="1636834" y="1345390"/>
                <a:pt x="1646359" y="1348565"/>
              </a:cubicBezTo>
              <a:cubicBezTo>
                <a:pt x="1649534" y="1358090"/>
                <a:pt x="1649612" y="1369300"/>
                <a:pt x="1655884" y="1377140"/>
              </a:cubicBezTo>
              <a:cubicBezTo>
                <a:pt x="1669313" y="1393926"/>
                <a:pt x="1694210" y="1399440"/>
                <a:pt x="1713034" y="1405715"/>
              </a:cubicBezTo>
              <a:cubicBezTo>
                <a:pt x="1722559" y="1412065"/>
                <a:pt x="1730250" y="1423345"/>
                <a:pt x="1741609" y="1424765"/>
              </a:cubicBezTo>
              <a:cubicBezTo>
                <a:pt x="1757673" y="1426773"/>
                <a:pt x="1783221" y="1430271"/>
                <a:pt x="1789234" y="1415240"/>
              </a:cubicBezTo>
              <a:cubicBezTo>
                <a:pt x="1800834" y="1386239"/>
                <a:pt x="1781036" y="1333497"/>
                <a:pt x="1770184" y="1300940"/>
              </a:cubicBezTo>
              <a:cubicBezTo>
                <a:pt x="1767009" y="1275540"/>
                <a:pt x="1761390" y="1250327"/>
                <a:pt x="1760659" y="1224740"/>
              </a:cubicBezTo>
              <a:cubicBezTo>
                <a:pt x="1742443" y="587181"/>
                <a:pt x="1799447" y="827443"/>
                <a:pt x="1741609" y="596090"/>
              </a:cubicBezTo>
              <a:cubicBezTo>
                <a:pt x="1744784" y="500840"/>
                <a:pt x="1746491" y="405530"/>
                <a:pt x="1751134" y="310340"/>
              </a:cubicBezTo>
              <a:cubicBezTo>
                <a:pt x="1752843" y="275313"/>
                <a:pt x="1760659" y="240634"/>
                <a:pt x="1760659" y="205565"/>
              </a:cubicBezTo>
              <a:cubicBezTo>
                <a:pt x="1760659" y="46528"/>
                <a:pt x="1797419" y="68593"/>
                <a:pt x="1722559" y="43640"/>
              </a:cubicBezTo>
              <a:cubicBezTo>
                <a:pt x="1713034" y="37290"/>
                <a:pt x="1704506" y="29099"/>
                <a:pt x="1693984" y="24590"/>
              </a:cubicBezTo>
              <a:cubicBezTo>
                <a:pt x="1636607" y="0"/>
                <a:pt x="1531923" y="22357"/>
                <a:pt x="1493959" y="24590"/>
              </a:cubicBezTo>
              <a:cubicBezTo>
                <a:pt x="1474909" y="27765"/>
                <a:pt x="1455747" y="30327"/>
                <a:pt x="1436809" y="34115"/>
              </a:cubicBezTo>
              <a:cubicBezTo>
                <a:pt x="1423972" y="36682"/>
                <a:pt x="1411589" y="41298"/>
                <a:pt x="1398709" y="43640"/>
              </a:cubicBezTo>
              <a:cubicBezTo>
                <a:pt x="1369790" y="48898"/>
                <a:pt x="1282370" y="59373"/>
                <a:pt x="1255834" y="62690"/>
              </a:cubicBezTo>
              <a:cubicBezTo>
                <a:pt x="1187019" y="85628"/>
                <a:pt x="1261604" y="63191"/>
                <a:pt x="1122484" y="81740"/>
              </a:cubicBezTo>
              <a:cubicBezTo>
                <a:pt x="1109508" y="83470"/>
                <a:pt x="1097264" y="88923"/>
                <a:pt x="1084384" y="91265"/>
              </a:cubicBezTo>
              <a:cubicBezTo>
                <a:pt x="1062295" y="95281"/>
                <a:pt x="1039934" y="97615"/>
                <a:pt x="1017709" y="100790"/>
              </a:cubicBezTo>
              <a:lnTo>
                <a:pt x="474784" y="91265"/>
              </a:lnTo>
              <a:cubicBezTo>
                <a:pt x="435179" y="89945"/>
                <a:pt x="454757" y="73827"/>
                <a:pt x="417634" y="62690"/>
              </a:cubicBezTo>
              <a:cubicBezTo>
                <a:pt x="396130" y="56239"/>
                <a:pt x="373149" y="56579"/>
                <a:pt x="350959" y="53165"/>
              </a:cubicBezTo>
              <a:cubicBezTo>
                <a:pt x="290238" y="43823"/>
                <a:pt x="306213" y="46741"/>
                <a:pt x="255709" y="34115"/>
              </a:cubicBezTo>
              <a:cubicBezTo>
                <a:pt x="208084" y="37290"/>
                <a:pt x="160273" y="38369"/>
                <a:pt x="112834" y="43640"/>
              </a:cubicBezTo>
              <a:cubicBezTo>
                <a:pt x="0" y="56177"/>
                <a:pt x="71559" y="13478"/>
                <a:pt x="65209" y="24590"/>
              </a:cubicBezTo>
              <a:close/>
            </a:path>
          </a:pathLst>
        </a:custGeom>
        <a:gradFill>
          <a:gsLst>
            <a:gs pos="0">
              <a:schemeClr val="accent1">
                <a:lumMod val="50000"/>
              </a:schemeClr>
            </a:gs>
            <a:gs pos="50000">
              <a:schemeClr val="accent1">
                <a:tint val="44500"/>
                <a:satMod val="160000"/>
              </a:schemeClr>
            </a:gs>
            <a:gs pos="100000">
              <a:schemeClr val="accent1">
                <a:tint val="23500"/>
                <a:satMod val="160000"/>
              </a:schemeClr>
            </a:gs>
          </a:gsLst>
          <a:lin ang="60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1</xdr:col>
      <xdr:colOff>449473</xdr:colOff>
      <xdr:row>15</xdr:row>
      <xdr:rowOff>189490</xdr:rowOff>
    </xdr:from>
    <xdr:to>
      <xdr:col>2</xdr:col>
      <xdr:colOff>57279</xdr:colOff>
      <xdr:row>16</xdr:row>
      <xdr:rowOff>164087</xdr:rowOff>
    </xdr:to>
    <xdr:sp macro="" textlink="">
      <xdr:nvSpPr>
        <xdr:cNvPr id="27" name="Freeform 26"/>
        <xdr:cNvSpPr/>
      </xdr:nvSpPr>
      <xdr:spPr>
        <a:xfrm rot="20613251">
          <a:off x="1059073" y="3227965"/>
          <a:ext cx="588881" cy="165097"/>
        </a:xfrm>
        <a:custGeom>
          <a:avLst/>
          <a:gdLst>
            <a:gd name="connsiteX0" fmla="*/ 11176 w 496951"/>
            <a:gd name="connsiteY0" fmla="*/ 123825 h 222226"/>
            <a:gd name="connsiteX1" fmla="*/ 1651 w 496951"/>
            <a:gd name="connsiteY1" fmla="*/ 95250 h 222226"/>
            <a:gd name="connsiteX2" fmla="*/ 58801 w 496951"/>
            <a:gd name="connsiteY2" fmla="*/ 57150 h 222226"/>
            <a:gd name="connsiteX3" fmla="*/ 125476 w 496951"/>
            <a:gd name="connsiteY3" fmla="*/ 47625 h 222226"/>
            <a:gd name="connsiteX4" fmla="*/ 258826 w 496951"/>
            <a:gd name="connsiteY4" fmla="*/ 38100 h 222226"/>
            <a:gd name="connsiteX5" fmla="*/ 325501 w 496951"/>
            <a:gd name="connsiteY5" fmla="*/ 28575 h 222226"/>
            <a:gd name="connsiteX6" fmla="*/ 382651 w 496951"/>
            <a:gd name="connsiteY6" fmla="*/ 9525 h 222226"/>
            <a:gd name="connsiteX7" fmla="*/ 411226 w 496951"/>
            <a:gd name="connsiteY7" fmla="*/ 0 h 222226"/>
            <a:gd name="connsiteX8" fmla="*/ 477901 w 496951"/>
            <a:gd name="connsiteY8" fmla="*/ 66675 h 222226"/>
            <a:gd name="connsiteX9" fmla="*/ 496951 w 496951"/>
            <a:gd name="connsiteY9" fmla="*/ 123825 h 222226"/>
            <a:gd name="connsiteX10" fmla="*/ 430276 w 496951"/>
            <a:gd name="connsiteY10" fmla="*/ 142875 h 222226"/>
            <a:gd name="connsiteX11" fmla="*/ 325501 w 496951"/>
            <a:gd name="connsiteY11" fmla="*/ 152400 h 222226"/>
            <a:gd name="connsiteX12" fmla="*/ 296926 w 496951"/>
            <a:gd name="connsiteY12" fmla="*/ 161925 h 222226"/>
            <a:gd name="connsiteX13" fmla="*/ 220726 w 496951"/>
            <a:gd name="connsiteY13" fmla="*/ 180975 h 222226"/>
            <a:gd name="connsiteX14" fmla="*/ 192151 w 496951"/>
            <a:gd name="connsiteY14" fmla="*/ 200025 h 222226"/>
            <a:gd name="connsiteX15" fmla="*/ 58801 w 496951"/>
            <a:gd name="connsiteY15" fmla="*/ 200025 h 222226"/>
            <a:gd name="connsiteX16" fmla="*/ 11176 w 496951"/>
            <a:gd name="connsiteY16" fmla="*/ 142875 h 222226"/>
            <a:gd name="connsiteX17" fmla="*/ 11176 w 496951"/>
            <a:gd name="connsiteY17" fmla="*/ 123825 h 2222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96951" h="222226">
              <a:moveTo>
                <a:pt x="11176" y="123825"/>
              </a:moveTo>
              <a:cubicBezTo>
                <a:pt x="9588" y="115887"/>
                <a:pt x="0" y="105154"/>
                <a:pt x="1651" y="95250"/>
              </a:cubicBezTo>
              <a:cubicBezTo>
                <a:pt x="7108" y="62508"/>
                <a:pt x="33443" y="61760"/>
                <a:pt x="58801" y="57150"/>
              </a:cubicBezTo>
              <a:cubicBezTo>
                <a:pt x="80890" y="53134"/>
                <a:pt x="103126" y="49754"/>
                <a:pt x="125476" y="47625"/>
              </a:cubicBezTo>
              <a:cubicBezTo>
                <a:pt x="169839" y="43400"/>
                <a:pt x="214463" y="42325"/>
                <a:pt x="258826" y="38100"/>
              </a:cubicBezTo>
              <a:cubicBezTo>
                <a:pt x="281176" y="35971"/>
                <a:pt x="303276" y="31750"/>
                <a:pt x="325501" y="28575"/>
              </a:cubicBezTo>
              <a:lnTo>
                <a:pt x="382651" y="9525"/>
              </a:lnTo>
              <a:lnTo>
                <a:pt x="411226" y="0"/>
              </a:lnTo>
              <a:cubicBezTo>
                <a:pt x="461521" y="16765"/>
                <a:pt x="434232" y="1171"/>
                <a:pt x="477901" y="66675"/>
              </a:cubicBezTo>
              <a:cubicBezTo>
                <a:pt x="489040" y="83383"/>
                <a:pt x="496951" y="123825"/>
                <a:pt x="496951" y="123825"/>
              </a:cubicBezTo>
              <a:cubicBezTo>
                <a:pt x="477361" y="130355"/>
                <a:pt x="450210" y="140217"/>
                <a:pt x="430276" y="142875"/>
              </a:cubicBezTo>
              <a:cubicBezTo>
                <a:pt x="395515" y="147510"/>
                <a:pt x="360426" y="149225"/>
                <a:pt x="325501" y="152400"/>
              </a:cubicBezTo>
              <a:cubicBezTo>
                <a:pt x="315976" y="155575"/>
                <a:pt x="306666" y="159490"/>
                <a:pt x="296926" y="161925"/>
              </a:cubicBezTo>
              <a:lnTo>
                <a:pt x="220726" y="180975"/>
              </a:lnTo>
              <a:cubicBezTo>
                <a:pt x="211201" y="187325"/>
                <a:pt x="202390" y="194905"/>
                <a:pt x="192151" y="200025"/>
              </a:cubicBezTo>
              <a:cubicBezTo>
                <a:pt x="147750" y="222226"/>
                <a:pt x="112648" y="204920"/>
                <a:pt x="58801" y="200025"/>
              </a:cubicBezTo>
              <a:cubicBezTo>
                <a:pt x="37735" y="178959"/>
                <a:pt x="24437" y="169397"/>
                <a:pt x="11176" y="142875"/>
              </a:cubicBezTo>
              <a:cubicBezTo>
                <a:pt x="6686" y="133895"/>
                <a:pt x="12764" y="131763"/>
                <a:pt x="11176" y="123825"/>
              </a:cubicBezTo>
              <a:close/>
            </a:path>
          </a:pathLst>
        </a:custGeom>
        <a:solidFill>
          <a:srgbClr val="33FC04"/>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1408049</xdr:colOff>
      <xdr:row>12</xdr:row>
      <xdr:rowOff>9525</xdr:rowOff>
    </xdr:from>
    <xdr:to>
      <xdr:col>2</xdr:col>
      <xdr:colOff>1905000</xdr:colOff>
      <xdr:row>13</xdr:row>
      <xdr:rowOff>41251</xdr:rowOff>
    </xdr:to>
    <xdr:sp macro="" textlink="">
      <xdr:nvSpPr>
        <xdr:cNvPr id="26" name="Freeform 25"/>
        <xdr:cNvSpPr/>
      </xdr:nvSpPr>
      <xdr:spPr>
        <a:xfrm>
          <a:off x="2998724" y="2476500"/>
          <a:ext cx="496951" cy="222226"/>
        </a:xfrm>
        <a:custGeom>
          <a:avLst/>
          <a:gdLst>
            <a:gd name="connsiteX0" fmla="*/ 11176 w 496951"/>
            <a:gd name="connsiteY0" fmla="*/ 123825 h 222226"/>
            <a:gd name="connsiteX1" fmla="*/ 1651 w 496951"/>
            <a:gd name="connsiteY1" fmla="*/ 95250 h 222226"/>
            <a:gd name="connsiteX2" fmla="*/ 58801 w 496951"/>
            <a:gd name="connsiteY2" fmla="*/ 57150 h 222226"/>
            <a:gd name="connsiteX3" fmla="*/ 125476 w 496951"/>
            <a:gd name="connsiteY3" fmla="*/ 47625 h 222226"/>
            <a:gd name="connsiteX4" fmla="*/ 258826 w 496951"/>
            <a:gd name="connsiteY4" fmla="*/ 38100 h 222226"/>
            <a:gd name="connsiteX5" fmla="*/ 325501 w 496951"/>
            <a:gd name="connsiteY5" fmla="*/ 28575 h 222226"/>
            <a:gd name="connsiteX6" fmla="*/ 382651 w 496951"/>
            <a:gd name="connsiteY6" fmla="*/ 9525 h 222226"/>
            <a:gd name="connsiteX7" fmla="*/ 411226 w 496951"/>
            <a:gd name="connsiteY7" fmla="*/ 0 h 222226"/>
            <a:gd name="connsiteX8" fmla="*/ 477901 w 496951"/>
            <a:gd name="connsiteY8" fmla="*/ 66675 h 222226"/>
            <a:gd name="connsiteX9" fmla="*/ 496951 w 496951"/>
            <a:gd name="connsiteY9" fmla="*/ 123825 h 222226"/>
            <a:gd name="connsiteX10" fmla="*/ 430276 w 496951"/>
            <a:gd name="connsiteY10" fmla="*/ 142875 h 222226"/>
            <a:gd name="connsiteX11" fmla="*/ 325501 w 496951"/>
            <a:gd name="connsiteY11" fmla="*/ 152400 h 222226"/>
            <a:gd name="connsiteX12" fmla="*/ 296926 w 496951"/>
            <a:gd name="connsiteY12" fmla="*/ 161925 h 222226"/>
            <a:gd name="connsiteX13" fmla="*/ 220726 w 496951"/>
            <a:gd name="connsiteY13" fmla="*/ 180975 h 222226"/>
            <a:gd name="connsiteX14" fmla="*/ 192151 w 496951"/>
            <a:gd name="connsiteY14" fmla="*/ 200025 h 222226"/>
            <a:gd name="connsiteX15" fmla="*/ 58801 w 496951"/>
            <a:gd name="connsiteY15" fmla="*/ 200025 h 222226"/>
            <a:gd name="connsiteX16" fmla="*/ 11176 w 496951"/>
            <a:gd name="connsiteY16" fmla="*/ 142875 h 222226"/>
            <a:gd name="connsiteX17" fmla="*/ 11176 w 496951"/>
            <a:gd name="connsiteY17" fmla="*/ 123825 h 2222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96951" h="222226">
              <a:moveTo>
                <a:pt x="11176" y="123825"/>
              </a:moveTo>
              <a:cubicBezTo>
                <a:pt x="9588" y="115887"/>
                <a:pt x="0" y="105154"/>
                <a:pt x="1651" y="95250"/>
              </a:cubicBezTo>
              <a:cubicBezTo>
                <a:pt x="7108" y="62508"/>
                <a:pt x="33443" y="61760"/>
                <a:pt x="58801" y="57150"/>
              </a:cubicBezTo>
              <a:cubicBezTo>
                <a:pt x="80890" y="53134"/>
                <a:pt x="103126" y="49754"/>
                <a:pt x="125476" y="47625"/>
              </a:cubicBezTo>
              <a:cubicBezTo>
                <a:pt x="169839" y="43400"/>
                <a:pt x="214463" y="42325"/>
                <a:pt x="258826" y="38100"/>
              </a:cubicBezTo>
              <a:cubicBezTo>
                <a:pt x="281176" y="35971"/>
                <a:pt x="303276" y="31750"/>
                <a:pt x="325501" y="28575"/>
              </a:cubicBezTo>
              <a:lnTo>
                <a:pt x="382651" y="9525"/>
              </a:lnTo>
              <a:lnTo>
                <a:pt x="411226" y="0"/>
              </a:lnTo>
              <a:cubicBezTo>
                <a:pt x="461521" y="16765"/>
                <a:pt x="434232" y="1171"/>
                <a:pt x="477901" y="66675"/>
              </a:cubicBezTo>
              <a:cubicBezTo>
                <a:pt x="489040" y="83383"/>
                <a:pt x="496951" y="123825"/>
                <a:pt x="496951" y="123825"/>
              </a:cubicBezTo>
              <a:cubicBezTo>
                <a:pt x="477361" y="130355"/>
                <a:pt x="450210" y="140217"/>
                <a:pt x="430276" y="142875"/>
              </a:cubicBezTo>
              <a:cubicBezTo>
                <a:pt x="395515" y="147510"/>
                <a:pt x="360426" y="149225"/>
                <a:pt x="325501" y="152400"/>
              </a:cubicBezTo>
              <a:cubicBezTo>
                <a:pt x="315976" y="155575"/>
                <a:pt x="306666" y="159490"/>
                <a:pt x="296926" y="161925"/>
              </a:cubicBezTo>
              <a:lnTo>
                <a:pt x="220726" y="180975"/>
              </a:lnTo>
              <a:cubicBezTo>
                <a:pt x="211201" y="187325"/>
                <a:pt x="202390" y="194905"/>
                <a:pt x="192151" y="200025"/>
              </a:cubicBezTo>
              <a:cubicBezTo>
                <a:pt x="147750" y="222226"/>
                <a:pt x="112648" y="204920"/>
                <a:pt x="58801" y="200025"/>
              </a:cubicBezTo>
              <a:cubicBezTo>
                <a:pt x="37735" y="178959"/>
                <a:pt x="24437" y="169397"/>
                <a:pt x="11176" y="142875"/>
              </a:cubicBezTo>
              <a:cubicBezTo>
                <a:pt x="6686" y="133895"/>
                <a:pt x="12764" y="131763"/>
                <a:pt x="11176" y="123825"/>
              </a:cubicBezTo>
              <a:close/>
            </a:path>
          </a:pathLst>
        </a:custGeom>
        <a:solidFill>
          <a:srgbClr val="33FC04"/>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0</xdr:col>
      <xdr:colOff>342900</xdr:colOff>
      <xdr:row>1</xdr:row>
      <xdr:rowOff>0</xdr:rowOff>
    </xdr:from>
    <xdr:to>
      <xdr:col>2</xdr:col>
      <xdr:colOff>3590925</xdr:colOff>
      <xdr:row>4</xdr:row>
      <xdr:rowOff>38100</xdr:rowOff>
    </xdr:to>
    <xdr:sp macro="" textlink="">
      <xdr:nvSpPr>
        <xdr:cNvPr id="4" name="TextBox 3"/>
        <xdr:cNvSpPr txBox="1"/>
      </xdr:nvSpPr>
      <xdr:spPr>
        <a:xfrm>
          <a:off x="342900" y="190500"/>
          <a:ext cx="48387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CA" sz="2000" b="1"/>
            <a:t>Development of the Omega Waterbasin</a:t>
          </a:r>
        </a:p>
        <a:p>
          <a:pPr marL="0" marR="0" indent="0" algn="ctr" defTabSz="914400" eaLnBrk="1" fontAlgn="auto" latinLnBrk="0" hangingPunct="1">
            <a:lnSpc>
              <a:spcPct val="100000"/>
            </a:lnSpc>
            <a:spcBef>
              <a:spcPts val="0"/>
            </a:spcBef>
            <a:spcAft>
              <a:spcPts val="0"/>
            </a:spcAft>
            <a:buClrTx/>
            <a:buSzTx/>
            <a:buFontTx/>
            <a:buNone/>
            <a:tabLst/>
            <a:defRPr/>
          </a:pPr>
          <a:r>
            <a:rPr lang="en-CA" sz="1100" b="1" i="1"/>
            <a:t>Tools for discussing benefit sharing and trade-offs</a:t>
          </a:r>
        </a:p>
        <a:p>
          <a:endParaRPr lang="en-CA" sz="1100"/>
        </a:p>
      </xdr:txBody>
    </xdr:sp>
    <xdr:clientData/>
  </xdr:twoCellAnchor>
  <xdr:twoCellAnchor>
    <xdr:from>
      <xdr:col>2</xdr:col>
      <xdr:colOff>428625</xdr:colOff>
      <xdr:row>11</xdr:row>
      <xdr:rowOff>57150</xdr:rowOff>
    </xdr:from>
    <xdr:to>
      <xdr:col>2</xdr:col>
      <xdr:colOff>2286000</xdr:colOff>
      <xdr:row>25</xdr:row>
      <xdr:rowOff>96452</xdr:rowOff>
    </xdr:to>
    <xdr:sp macro="" textlink="">
      <xdr:nvSpPr>
        <xdr:cNvPr id="6" name="Freeform 5"/>
        <xdr:cNvSpPr/>
      </xdr:nvSpPr>
      <xdr:spPr>
        <a:xfrm>
          <a:off x="2019300" y="2333625"/>
          <a:ext cx="1857375" cy="2706302"/>
        </a:xfrm>
        <a:custGeom>
          <a:avLst/>
          <a:gdLst>
            <a:gd name="connsiteX0" fmla="*/ 238125 w 1857375"/>
            <a:gd name="connsiteY0" fmla="*/ 2695575 h 2706302"/>
            <a:gd name="connsiteX1" fmla="*/ 314325 w 1857375"/>
            <a:gd name="connsiteY1" fmla="*/ 2638425 h 2706302"/>
            <a:gd name="connsiteX2" fmla="*/ 342900 w 1857375"/>
            <a:gd name="connsiteY2" fmla="*/ 2619375 h 2706302"/>
            <a:gd name="connsiteX3" fmla="*/ 361950 w 1857375"/>
            <a:gd name="connsiteY3" fmla="*/ 2581275 h 2706302"/>
            <a:gd name="connsiteX4" fmla="*/ 381000 w 1857375"/>
            <a:gd name="connsiteY4" fmla="*/ 2552700 h 2706302"/>
            <a:gd name="connsiteX5" fmla="*/ 400050 w 1857375"/>
            <a:gd name="connsiteY5" fmla="*/ 2476500 h 2706302"/>
            <a:gd name="connsiteX6" fmla="*/ 390525 w 1857375"/>
            <a:gd name="connsiteY6" fmla="*/ 2362200 h 2706302"/>
            <a:gd name="connsiteX7" fmla="*/ 381000 w 1857375"/>
            <a:gd name="connsiteY7" fmla="*/ 2333625 h 2706302"/>
            <a:gd name="connsiteX8" fmla="*/ 342900 w 1857375"/>
            <a:gd name="connsiteY8" fmla="*/ 2238375 h 2706302"/>
            <a:gd name="connsiteX9" fmla="*/ 238125 w 1857375"/>
            <a:gd name="connsiteY9" fmla="*/ 2152650 h 2706302"/>
            <a:gd name="connsiteX10" fmla="*/ 190500 w 1857375"/>
            <a:gd name="connsiteY10" fmla="*/ 2133600 h 2706302"/>
            <a:gd name="connsiteX11" fmla="*/ 161925 w 1857375"/>
            <a:gd name="connsiteY11" fmla="*/ 2114550 h 2706302"/>
            <a:gd name="connsiteX12" fmla="*/ 85725 w 1857375"/>
            <a:gd name="connsiteY12" fmla="*/ 1981200 h 2706302"/>
            <a:gd name="connsiteX13" fmla="*/ 85725 w 1857375"/>
            <a:gd name="connsiteY13" fmla="*/ 1981200 h 2706302"/>
            <a:gd name="connsiteX14" fmla="*/ 38100 w 1857375"/>
            <a:gd name="connsiteY14" fmla="*/ 1905000 h 2706302"/>
            <a:gd name="connsiteX15" fmla="*/ 19050 w 1857375"/>
            <a:gd name="connsiteY15" fmla="*/ 1857375 h 2706302"/>
            <a:gd name="connsiteX16" fmla="*/ 0 w 1857375"/>
            <a:gd name="connsiteY16" fmla="*/ 1800225 h 2706302"/>
            <a:gd name="connsiteX17" fmla="*/ 9525 w 1857375"/>
            <a:gd name="connsiteY17" fmla="*/ 1695450 h 2706302"/>
            <a:gd name="connsiteX18" fmla="*/ 28575 w 1857375"/>
            <a:gd name="connsiteY18" fmla="*/ 1638300 h 2706302"/>
            <a:gd name="connsiteX19" fmla="*/ 38100 w 1857375"/>
            <a:gd name="connsiteY19" fmla="*/ 1581150 h 2706302"/>
            <a:gd name="connsiteX20" fmla="*/ 47625 w 1857375"/>
            <a:gd name="connsiteY20" fmla="*/ 1533525 h 2706302"/>
            <a:gd name="connsiteX21" fmla="*/ 38100 w 1857375"/>
            <a:gd name="connsiteY21" fmla="*/ 1485900 h 2706302"/>
            <a:gd name="connsiteX22" fmla="*/ 9525 w 1857375"/>
            <a:gd name="connsiteY22" fmla="*/ 1381125 h 2706302"/>
            <a:gd name="connsiteX23" fmla="*/ 38100 w 1857375"/>
            <a:gd name="connsiteY23" fmla="*/ 1123950 h 2706302"/>
            <a:gd name="connsiteX24" fmla="*/ 76200 w 1857375"/>
            <a:gd name="connsiteY24" fmla="*/ 1085850 h 2706302"/>
            <a:gd name="connsiteX25" fmla="*/ 95250 w 1857375"/>
            <a:gd name="connsiteY25" fmla="*/ 1019175 h 2706302"/>
            <a:gd name="connsiteX26" fmla="*/ 114300 w 1857375"/>
            <a:gd name="connsiteY26" fmla="*/ 962025 h 2706302"/>
            <a:gd name="connsiteX27" fmla="*/ 133350 w 1857375"/>
            <a:gd name="connsiteY27" fmla="*/ 933450 h 2706302"/>
            <a:gd name="connsiteX28" fmla="*/ 161925 w 1857375"/>
            <a:gd name="connsiteY28" fmla="*/ 914400 h 2706302"/>
            <a:gd name="connsiteX29" fmla="*/ 247650 w 1857375"/>
            <a:gd name="connsiteY29" fmla="*/ 847725 h 2706302"/>
            <a:gd name="connsiteX30" fmla="*/ 333375 w 1857375"/>
            <a:gd name="connsiteY30" fmla="*/ 781050 h 2706302"/>
            <a:gd name="connsiteX31" fmla="*/ 361950 w 1857375"/>
            <a:gd name="connsiteY31" fmla="*/ 762000 h 2706302"/>
            <a:gd name="connsiteX32" fmla="*/ 390525 w 1857375"/>
            <a:gd name="connsiteY32" fmla="*/ 704850 h 2706302"/>
            <a:gd name="connsiteX33" fmla="*/ 428625 w 1857375"/>
            <a:gd name="connsiteY33" fmla="*/ 647700 h 2706302"/>
            <a:gd name="connsiteX34" fmla="*/ 447675 w 1857375"/>
            <a:gd name="connsiteY34" fmla="*/ 600075 h 2706302"/>
            <a:gd name="connsiteX35" fmla="*/ 466725 w 1857375"/>
            <a:gd name="connsiteY35" fmla="*/ 542925 h 2706302"/>
            <a:gd name="connsiteX36" fmla="*/ 542925 w 1857375"/>
            <a:gd name="connsiteY36" fmla="*/ 466725 h 2706302"/>
            <a:gd name="connsiteX37" fmla="*/ 571500 w 1857375"/>
            <a:gd name="connsiteY37" fmla="*/ 428625 h 2706302"/>
            <a:gd name="connsiteX38" fmla="*/ 590550 w 1857375"/>
            <a:gd name="connsiteY38" fmla="*/ 400050 h 2706302"/>
            <a:gd name="connsiteX39" fmla="*/ 619125 w 1857375"/>
            <a:gd name="connsiteY39" fmla="*/ 381000 h 2706302"/>
            <a:gd name="connsiteX40" fmla="*/ 657225 w 1857375"/>
            <a:gd name="connsiteY40" fmla="*/ 352425 h 2706302"/>
            <a:gd name="connsiteX41" fmla="*/ 781050 w 1857375"/>
            <a:gd name="connsiteY41" fmla="*/ 304800 h 2706302"/>
            <a:gd name="connsiteX42" fmla="*/ 809625 w 1857375"/>
            <a:gd name="connsiteY42" fmla="*/ 285750 h 2706302"/>
            <a:gd name="connsiteX43" fmla="*/ 952500 w 1857375"/>
            <a:gd name="connsiteY43" fmla="*/ 257175 h 2706302"/>
            <a:gd name="connsiteX44" fmla="*/ 1057275 w 1857375"/>
            <a:gd name="connsiteY44" fmla="*/ 247650 h 2706302"/>
            <a:gd name="connsiteX45" fmla="*/ 1209675 w 1857375"/>
            <a:gd name="connsiteY45" fmla="*/ 228600 h 2706302"/>
            <a:gd name="connsiteX46" fmla="*/ 1457325 w 1857375"/>
            <a:gd name="connsiteY46" fmla="*/ 209550 h 2706302"/>
            <a:gd name="connsiteX47" fmla="*/ 1485900 w 1857375"/>
            <a:gd name="connsiteY47" fmla="*/ 190500 h 2706302"/>
            <a:gd name="connsiteX48" fmla="*/ 1581150 w 1857375"/>
            <a:gd name="connsiteY48" fmla="*/ 161925 h 2706302"/>
            <a:gd name="connsiteX49" fmla="*/ 1628775 w 1857375"/>
            <a:gd name="connsiteY49" fmla="*/ 142875 h 2706302"/>
            <a:gd name="connsiteX50" fmla="*/ 1657350 w 1857375"/>
            <a:gd name="connsiteY50" fmla="*/ 133350 h 2706302"/>
            <a:gd name="connsiteX51" fmla="*/ 1771650 w 1857375"/>
            <a:gd name="connsiteY51" fmla="*/ 47625 h 2706302"/>
            <a:gd name="connsiteX52" fmla="*/ 1828800 w 1857375"/>
            <a:gd name="connsiteY52" fmla="*/ 19050 h 2706302"/>
            <a:gd name="connsiteX53" fmla="*/ 1857375 w 1857375"/>
            <a:gd name="connsiteY53" fmla="*/ 0 h 2706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Lst>
          <a:rect l="l" t="t" r="r" b="b"/>
          <a:pathLst>
            <a:path w="1857375" h="2706302">
              <a:moveTo>
                <a:pt x="238125" y="2695575"/>
              </a:moveTo>
              <a:cubicBezTo>
                <a:pt x="302726" y="2652508"/>
                <a:pt x="223822" y="2706302"/>
                <a:pt x="314325" y="2638425"/>
              </a:cubicBezTo>
              <a:cubicBezTo>
                <a:pt x="323483" y="2631556"/>
                <a:pt x="333375" y="2625725"/>
                <a:pt x="342900" y="2619375"/>
              </a:cubicBezTo>
              <a:cubicBezTo>
                <a:pt x="349250" y="2606675"/>
                <a:pt x="354905" y="2593603"/>
                <a:pt x="361950" y="2581275"/>
              </a:cubicBezTo>
              <a:cubicBezTo>
                <a:pt x="367630" y="2571336"/>
                <a:pt x="377088" y="2563458"/>
                <a:pt x="381000" y="2552700"/>
              </a:cubicBezTo>
              <a:cubicBezTo>
                <a:pt x="389947" y="2528095"/>
                <a:pt x="393700" y="2501900"/>
                <a:pt x="400050" y="2476500"/>
              </a:cubicBezTo>
              <a:cubicBezTo>
                <a:pt x="396875" y="2438400"/>
                <a:pt x="395578" y="2400097"/>
                <a:pt x="390525" y="2362200"/>
              </a:cubicBezTo>
              <a:cubicBezTo>
                <a:pt x="389198" y="2352248"/>
                <a:pt x="383435" y="2343365"/>
                <a:pt x="381000" y="2333625"/>
              </a:cubicBezTo>
              <a:cubicBezTo>
                <a:pt x="370631" y="2292147"/>
                <a:pt x="376618" y="2272093"/>
                <a:pt x="342900" y="2238375"/>
              </a:cubicBezTo>
              <a:cubicBezTo>
                <a:pt x="310992" y="2206467"/>
                <a:pt x="273050" y="2181225"/>
                <a:pt x="238125" y="2152650"/>
              </a:cubicBezTo>
              <a:cubicBezTo>
                <a:pt x="224892" y="2141823"/>
                <a:pt x="205793" y="2141246"/>
                <a:pt x="190500" y="2133600"/>
              </a:cubicBezTo>
              <a:cubicBezTo>
                <a:pt x="180261" y="2128480"/>
                <a:pt x="171450" y="2120900"/>
                <a:pt x="161925" y="2114550"/>
              </a:cubicBezTo>
              <a:cubicBezTo>
                <a:pt x="108073" y="2033771"/>
                <a:pt x="134064" y="2077878"/>
                <a:pt x="85725" y="1981200"/>
              </a:cubicBezTo>
              <a:lnTo>
                <a:pt x="85725" y="1981200"/>
              </a:lnTo>
              <a:cubicBezTo>
                <a:pt x="69850" y="1955800"/>
                <a:pt x="52301" y="1931373"/>
                <a:pt x="38100" y="1905000"/>
              </a:cubicBezTo>
              <a:cubicBezTo>
                <a:pt x="29994" y="1889946"/>
                <a:pt x="24893" y="1873443"/>
                <a:pt x="19050" y="1857375"/>
              </a:cubicBezTo>
              <a:cubicBezTo>
                <a:pt x="12188" y="1838504"/>
                <a:pt x="0" y="1800225"/>
                <a:pt x="0" y="1800225"/>
              </a:cubicBezTo>
              <a:cubicBezTo>
                <a:pt x="3175" y="1765300"/>
                <a:pt x="3431" y="1729985"/>
                <a:pt x="9525" y="1695450"/>
              </a:cubicBezTo>
              <a:cubicBezTo>
                <a:pt x="13015" y="1675675"/>
                <a:pt x="22225" y="1657350"/>
                <a:pt x="28575" y="1638300"/>
              </a:cubicBezTo>
              <a:cubicBezTo>
                <a:pt x="34682" y="1619978"/>
                <a:pt x="34645" y="1600151"/>
                <a:pt x="38100" y="1581150"/>
              </a:cubicBezTo>
              <a:cubicBezTo>
                <a:pt x="40996" y="1565222"/>
                <a:pt x="44450" y="1549400"/>
                <a:pt x="47625" y="1533525"/>
              </a:cubicBezTo>
              <a:cubicBezTo>
                <a:pt x="44450" y="1517650"/>
                <a:pt x="42360" y="1501519"/>
                <a:pt x="38100" y="1485900"/>
              </a:cubicBezTo>
              <a:cubicBezTo>
                <a:pt x="1846" y="1352968"/>
                <a:pt x="32731" y="1497156"/>
                <a:pt x="9525" y="1381125"/>
              </a:cubicBezTo>
              <a:cubicBezTo>
                <a:pt x="20426" y="1174004"/>
                <a:pt x="4399" y="1258755"/>
                <a:pt x="38100" y="1123950"/>
              </a:cubicBezTo>
              <a:cubicBezTo>
                <a:pt x="42456" y="1106526"/>
                <a:pt x="63500" y="1098550"/>
                <a:pt x="76200" y="1085850"/>
              </a:cubicBezTo>
              <a:cubicBezTo>
                <a:pt x="108211" y="989818"/>
                <a:pt x="59370" y="1138776"/>
                <a:pt x="95250" y="1019175"/>
              </a:cubicBezTo>
              <a:cubicBezTo>
                <a:pt x="101020" y="999941"/>
                <a:pt x="103161" y="978733"/>
                <a:pt x="114300" y="962025"/>
              </a:cubicBezTo>
              <a:cubicBezTo>
                <a:pt x="120650" y="952500"/>
                <a:pt x="125255" y="941545"/>
                <a:pt x="133350" y="933450"/>
              </a:cubicBezTo>
              <a:cubicBezTo>
                <a:pt x="141445" y="925355"/>
                <a:pt x="152767" y="921269"/>
                <a:pt x="161925" y="914400"/>
              </a:cubicBezTo>
              <a:cubicBezTo>
                <a:pt x="190885" y="892680"/>
                <a:pt x="219185" y="870090"/>
                <a:pt x="247650" y="847725"/>
              </a:cubicBezTo>
              <a:cubicBezTo>
                <a:pt x="266140" y="833197"/>
                <a:pt x="311442" y="795672"/>
                <a:pt x="333375" y="781050"/>
              </a:cubicBezTo>
              <a:lnTo>
                <a:pt x="361950" y="762000"/>
              </a:lnTo>
              <a:cubicBezTo>
                <a:pt x="446520" y="635145"/>
                <a:pt x="324800" y="823156"/>
                <a:pt x="390525" y="704850"/>
              </a:cubicBezTo>
              <a:cubicBezTo>
                <a:pt x="401644" y="684836"/>
                <a:pt x="415925" y="666750"/>
                <a:pt x="428625" y="647700"/>
              </a:cubicBezTo>
              <a:cubicBezTo>
                <a:pt x="438109" y="633474"/>
                <a:pt x="441832" y="616143"/>
                <a:pt x="447675" y="600075"/>
              </a:cubicBezTo>
              <a:cubicBezTo>
                <a:pt x="454537" y="581204"/>
                <a:pt x="455586" y="559633"/>
                <a:pt x="466725" y="542925"/>
              </a:cubicBezTo>
              <a:cubicBezTo>
                <a:pt x="509678" y="478496"/>
                <a:pt x="454999" y="554651"/>
                <a:pt x="542925" y="466725"/>
              </a:cubicBezTo>
              <a:cubicBezTo>
                <a:pt x="554150" y="455500"/>
                <a:pt x="562273" y="441543"/>
                <a:pt x="571500" y="428625"/>
              </a:cubicBezTo>
              <a:cubicBezTo>
                <a:pt x="578154" y="419310"/>
                <a:pt x="582455" y="408145"/>
                <a:pt x="590550" y="400050"/>
              </a:cubicBezTo>
              <a:cubicBezTo>
                <a:pt x="598645" y="391955"/>
                <a:pt x="609810" y="387654"/>
                <a:pt x="619125" y="381000"/>
              </a:cubicBezTo>
              <a:cubicBezTo>
                <a:pt x="632043" y="371773"/>
                <a:pt x="643288" y="360027"/>
                <a:pt x="657225" y="352425"/>
              </a:cubicBezTo>
              <a:cubicBezTo>
                <a:pt x="695447" y="331576"/>
                <a:pt x="739917" y="318511"/>
                <a:pt x="781050" y="304800"/>
              </a:cubicBezTo>
              <a:cubicBezTo>
                <a:pt x="790575" y="298450"/>
                <a:pt x="798996" y="290002"/>
                <a:pt x="809625" y="285750"/>
              </a:cubicBezTo>
              <a:cubicBezTo>
                <a:pt x="859521" y="265792"/>
                <a:pt x="899203" y="262785"/>
                <a:pt x="952500" y="257175"/>
              </a:cubicBezTo>
              <a:cubicBezTo>
                <a:pt x="987376" y="253504"/>
                <a:pt x="1022350" y="250825"/>
                <a:pt x="1057275" y="247650"/>
              </a:cubicBezTo>
              <a:cubicBezTo>
                <a:pt x="1129559" y="229579"/>
                <a:pt x="1090819" y="237090"/>
                <a:pt x="1209675" y="228600"/>
              </a:cubicBezTo>
              <a:cubicBezTo>
                <a:pt x="1451498" y="211327"/>
                <a:pt x="1275334" y="227749"/>
                <a:pt x="1457325" y="209550"/>
              </a:cubicBezTo>
              <a:cubicBezTo>
                <a:pt x="1466850" y="203200"/>
                <a:pt x="1475439" y="195149"/>
                <a:pt x="1485900" y="190500"/>
              </a:cubicBezTo>
              <a:cubicBezTo>
                <a:pt x="1552144" y="161058"/>
                <a:pt x="1525737" y="180396"/>
                <a:pt x="1581150" y="161925"/>
              </a:cubicBezTo>
              <a:cubicBezTo>
                <a:pt x="1597370" y="156518"/>
                <a:pt x="1612766" y="148878"/>
                <a:pt x="1628775" y="142875"/>
              </a:cubicBezTo>
              <a:cubicBezTo>
                <a:pt x="1638176" y="139350"/>
                <a:pt x="1647825" y="136525"/>
                <a:pt x="1657350" y="133350"/>
              </a:cubicBezTo>
              <a:cubicBezTo>
                <a:pt x="1710209" y="80491"/>
                <a:pt x="1674717" y="112247"/>
                <a:pt x="1771650" y="47625"/>
              </a:cubicBezTo>
              <a:cubicBezTo>
                <a:pt x="1808579" y="23006"/>
                <a:pt x="1789365" y="32195"/>
                <a:pt x="1828800" y="19050"/>
              </a:cubicBezTo>
              <a:lnTo>
                <a:pt x="1857375" y="0"/>
              </a:lnTo>
            </a:path>
          </a:pathLst>
        </a:custGeom>
        <a:ln w="2540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0</xdr:col>
      <xdr:colOff>171451</xdr:colOff>
      <xdr:row>15</xdr:row>
      <xdr:rowOff>95250</xdr:rowOff>
    </xdr:from>
    <xdr:to>
      <xdr:col>2</xdr:col>
      <xdr:colOff>276226</xdr:colOff>
      <xdr:row>17</xdr:row>
      <xdr:rowOff>76200</xdr:rowOff>
    </xdr:to>
    <xdr:sp macro="" textlink="">
      <xdr:nvSpPr>
        <xdr:cNvPr id="7" name="Freeform 6"/>
        <xdr:cNvSpPr/>
      </xdr:nvSpPr>
      <xdr:spPr>
        <a:xfrm>
          <a:off x="171451" y="3133725"/>
          <a:ext cx="1695450" cy="361950"/>
        </a:xfrm>
        <a:custGeom>
          <a:avLst/>
          <a:gdLst>
            <a:gd name="connsiteX0" fmla="*/ 0 w 1685925"/>
            <a:gd name="connsiteY0" fmla="*/ 342900 h 361950"/>
            <a:gd name="connsiteX1" fmla="*/ 28575 w 1685925"/>
            <a:gd name="connsiteY1" fmla="*/ 333375 h 361950"/>
            <a:gd name="connsiteX2" fmla="*/ 57150 w 1685925"/>
            <a:gd name="connsiteY2" fmla="*/ 314325 h 361950"/>
            <a:gd name="connsiteX3" fmla="*/ 133350 w 1685925"/>
            <a:gd name="connsiteY3" fmla="*/ 295275 h 361950"/>
            <a:gd name="connsiteX4" fmla="*/ 161925 w 1685925"/>
            <a:gd name="connsiteY4" fmla="*/ 285750 h 361950"/>
            <a:gd name="connsiteX5" fmla="*/ 285750 w 1685925"/>
            <a:gd name="connsiteY5" fmla="*/ 295275 h 361950"/>
            <a:gd name="connsiteX6" fmla="*/ 333375 w 1685925"/>
            <a:gd name="connsiteY6" fmla="*/ 304800 h 361950"/>
            <a:gd name="connsiteX7" fmla="*/ 390525 w 1685925"/>
            <a:gd name="connsiteY7" fmla="*/ 314325 h 361950"/>
            <a:gd name="connsiteX8" fmla="*/ 438150 w 1685925"/>
            <a:gd name="connsiteY8" fmla="*/ 333375 h 361950"/>
            <a:gd name="connsiteX9" fmla="*/ 466725 w 1685925"/>
            <a:gd name="connsiteY9" fmla="*/ 342900 h 361950"/>
            <a:gd name="connsiteX10" fmla="*/ 581025 w 1685925"/>
            <a:gd name="connsiteY10" fmla="*/ 352425 h 361950"/>
            <a:gd name="connsiteX11" fmla="*/ 609600 w 1685925"/>
            <a:gd name="connsiteY11" fmla="*/ 361950 h 361950"/>
            <a:gd name="connsiteX12" fmla="*/ 762000 w 1685925"/>
            <a:gd name="connsiteY12" fmla="*/ 342900 h 361950"/>
            <a:gd name="connsiteX13" fmla="*/ 790575 w 1685925"/>
            <a:gd name="connsiteY13" fmla="*/ 323850 h 361950"/>
            <a:gd name="connsiteX14" fmla="*/ 819150 w 1685925"/>
            <a:gd name="connsiteY14" fmla="*/ 314325 h 361950"/>
            <a:gd name="connsiteX15" fmla="*/ 885825 w 1685925"/>
            <a:gd name="connsiteY15" fmla="*/ 266700 h 361950"/>
            <a:gd name="connsiteX16" fmla="*/ 981075 w 1685925"/>
            <a:gd name="connsiteY16" fmla="*/ 219075 h 361950"/>
            <a:gd name="connsiteX17" fmla="*/ 1038225 w 1685925"/>
            <a:gd name="connsiteY17" fmla="*/ 190500 h 361950"/>
            <a:gd name="connsiteX18" fmla="*/ 1085850 w 1685925"/>
            <a:gd name="connsiteY18" fmla="*/ 171450 h 361950"/>
            <a:gd name="connsiteX19" fmla="*/ 1114425 w 1685925"/>
            <a:gd name="connsiteY19" fmla="*/ 161925 h 361950"/>
            <a:gd name="connsiteX20" fmla="*/ 1200150 w 1685925"/>
            <a:gd name="connsiteY20" fmla="*/ 133350 h 361950"/>
            <a:gd name="connsiteX21" fmla="*/ 1304925 w 1685925"/>
            <a:gd name="connsiteY21" fmla="*/ 104775 h 361950"/>
            <a:gd name="connsiteX22" fmla="*/ 1428750 w 1685925"/>
            <a:gd name="connsiteY22" fmla="*/ 85725 h 361950"/>
            <a:gd name="connsiteX23" fmla="*/ 1476375 w 1685925"/>
            <a:gd name="connsiteY23" fmla="*/ 76200 h 361950"/>
            <a:gd name="connsiteX24" fmla="*/ 1581150 w 1685925"/>
            <a:gd name="connsiteY24" fmla="*/ 66675 h 361950"/>
            <a:gd name="connsiteX25" fmla="*/ 1609725 w 1685925"/>
            <a:gd name="connsiteY25" fmla="*/ 57150 h 361950"/>
            <a:gd name="connsiteX26" fmla="*/ 1647825 w 1685925"/>
            <a:gd name="connsiteY26" fmla="*/ 47625 h 361950"/>
            <a:gd name="connsiteX27" fmla="*/ 1685925 w 1685925"/>
            <a:gd name="connsiteY27" fmla="*/ 0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685925" h="361950">
              <a:moveTo>
                <a:pt x="0" y="342900"/>
              </a:moveTo>
              <a:cubicBezTo>
                <a:pt x="9525" y="339725"/>
                <a:pt x="19595" y="337865"/>
                <a:pt x="28575" y="333375"/>
              </a:cubicBezTo>
              <a:cubicBezTo>
                <a:pt x="38814" y="328255"/>
                <a:pt x="46392" y="318237"/>
                <a:pt x="57150" y="314325"/>
              </a:cubicBezTo>
              <a:cubicBezTo>
                <a:pt x="81755" y="305378"/>
                <a:pt x="108512" y="303554"/>
                <a:pt x="133350" y="295275"/>
              </a:cubicBezTo>
              <a:lnTo>
                <a:pt x="161925" y="285750"/>
              </a:lnTo>
              <a:cubicBezTo>
                <a:pt x="203200" y="288925"/>
                <a:pt x="244606" y="290703"/>
                <a:pt x="285750" y="295275"/>
              </a:cubicBezTo>
              <a:cubicBezTo>
                <a:pt x="301840" y="297063"/>
                <a:pt x="317447" y="301904"/>
                <a:pt x="333375" y="304800"/>
              </a:cubicBezTo>
              <a:cubicBezTo>
                <a:pt x="352376" y="308255"/>
                <a:pt x="371475" y="311150"/>
                <a:pt x="390525" y="314325"/>
              </a:cubicBezTo>
              <a:cubicBezTo>
                <a:pt x="406400" y="320675"/>
                <a:pt x="422141" y="327372"/>
                <a:pt x="438150" y="333375"/>
              </a:cubicBezTo>
              <a:cubicBezTo>
                <a:pt x="447551" y="336900"/>
                <a:pt x="456773" y="341573"/>
                <a:pt x="466725" y="342900"/>
              </a:cubicBezTo>
              <a:cubicBezTo>
                <a:pt x="504622" y="347953"/>
                <a:pt x="542925" y="349250"/>
                <a:pt x="581025" y="352425"/>
              </a:cubicBezTo>
              <a:cubicBezTo>
                <a:pt x="590550" y="355600"/>
                <a:pt x="599560" y="361950"/>
                <a:pt x="609600" y="361950"/>
              </a:cubicBezTo>
              <a:cubicBezTo>
                <a:pt x="694497" y="361950"/>
                <a:pt x="701344" y="358064"/>
                <a:pt x="762000" y="342900"/>
              </a:cubicBezTo>
              <a:cubicBezTo>
                <a:pt x="771525" y="336550"/>
                <a:pt x="780336" y="328970"/>
                <a:pt x="790575" y="323850"/>
              </a:cubicBezTo>
              <a:cubicBezTo>
                <a:pt x="799555" y="319360"/>
                <a:pt x="810433" y="319306"/>
                <a:pt x="819150" y="314325"/>
              </a:cubicBezTo>
              <a:cubicBezTo>
                <a:pt x="897053" y="269809"/>
                <a:pt x="821943" y="301098"/>
                <a:pt x="885825" y="266700"/>
              </a:cubicBezTo>
              <a:cubicBezTo>
                <a:pt x="917080" y="249871"/>
                <a:pt x="949325" y="234950"/>
                <a:pt x="981075" y="219075"/>
              </a:cubicBezTo>
              <a:cubicBezTo>
                <a:pt x="1000125" y="209550"/>
                <a:pt x="1018450" y="198410"/>
                <a:pt x="1038225" y="190500"/>
              </a:cubicBezTo>
              <a:cubicBezTo>
                <a:pt x="1054100" y="184150"/>
                <a:pt x="1069841" y="177453"/>
                <a:pt x="1085850" y="171450"/>
              </a:cubicBezTo>
              <a:cubicBezTo>
                <a:pt x="1095251" y="167925"/>
                <a:pt x="1105024" y="165450"/>
                <a:pt x="1114425" y="161925"/>
              </a:cubicBezTo>
              <a:cubicBezTo>
                <a:pt x="1186160" y="135024"/>
                <a:pt x="1136309" y="149310"/>
                <a:pt x="1200150" y="133350"/>
              </a:cubicBezTo>
              <a:cubicBezTo>
                <a:pt x="1250635" y="99693"/>
                <a:pt x="1215998" y="116632"/>
                <a:pt x="1304925" y="104775"/>
              </a:cubicBezTo>
              <a:cubicBezTo>
                <a:pt x="1345060" y="99424"/>
                <a:pt x="1388731" y="93001"/>
                <a:pt x="1428750" y="85725"/>
              </a:cubicBezTo>
              <a:cubicBezTo>
                <a:pt x="1444678" y="82829"/>
                <a:pt x="1460311" y="78208"/>
                <a:pt x="1476375" y="76200"/>
              </a:cubicBezTo>
              <a:cubicBezTo>
                <a:pt x="1511173" y="71850"/>
                <a:pt x="1546225" y="69850"/>
                <a:pt x="1581150" y="66675"/>
              </a:cubicBezTo>
              <a:cubicBezTo>
                <a:pt x="1590675" y="63500"/>
                <a:pt x="1600071" y="59908"/>
                <a:pt x="1609725" y="57150"/>
              </a:cubicBezTo>
              <a:cubicBezTo>
                <a:pt x="1622312" y="53554"/>
                <a:pt x="1636459" y="54120"/>
                <a:pt x="1647825" y="47625"/>
              </a:cubicBezTo>
              <a:cubicBezTo>
                <a:pt x="1671342" y="34187"/>
                <a:pt x="1675688" y="20475"/>
                <a:pt x="1685925" y="0"/>
              </a:cubicBezTo>
            </a:path>
          </a:pathLst>
        </a:custGeom>
        <a:ln w="2540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2</xdr:col>
      <xdr:colOff>238125</xdr:colOff>
      <xdr:row>15</xdr:row>
      <xdr:rowOff>76200</xdr:rowOff>
    </xdr:from>
    <xdr:to>
      <xdr:col>2</xdr:col>
      <xdr:colOff>647700</xdr:colOff>
      <xdr:row>17</xdr:row>
      <xdr:rowOff>85725</xdr:rowOff>
    </xdr:to>
    <xdr:sp macro="" textlink="">
      <xdr:nvSpPr>
        <xdr:cNvPr id="9" name="Freeform 8"/>
        <xdr:cNvSpPr/>
      </xdr:nvSpPr>
      <xdr:spPr>
        <a:xfrm>
          <a:off x="1828800" y="3114675"/>
          <a:ext cx="409575" cy="390525"/>
        </a:xfrm>
        <a:custGeom>
          <a:avLst/>
          <a:gdLst>
            <a:gd name="connsiteX0" fmla="*/ 273940 w 273940"/>
            <a:gd name="connsiteY0" fmla="*/ 66594 h 276144"/>
            <a:gd name="connsiteX1" fmla="*/ 254890 w 273940"/>
            <a:gd name="connsiteY1" fmla="*/ 95169 h 276144"/>
            <a:gd name="connsiteX2" fmla="*/ 273940 w 273940"/>
            <a:gd name="connsiteY2" fmla="*/ 199944 h 276144"/>
            <a:gd name="connsiteX3" fmla="*/ 264415 w 273940"/>
            <a:gd name="connsiteY3" fmla="*/ 247569 h 276144"/>
            <a:gd name="connsiteX4" fmla="*/ 207265 w 273940"/>
            <a:gd name="connsiteY4" fmla="*/ 276144 h 276144"/>
            <a:gd name="connsiteX5" fmla="*/ 150115 w 273940"/>
            <a:gd name="connsiteY5" fmla="*/ 266619 h 276144"/>
            <a:gd name="connsiteX6" fmla="*/ 112015 w 273940"/>
            <a:gd name="connsiteY6" fmla="*/ 247569 h 276144"/>
            <a:gd name="connsiteX7" fmla="*/ 83440 w 273940"/>
            <a:gd name="connsiteY7" fmla="*/ 238044 h 276144"/>
            <a:gd name="connsiteX8" fmla="*/ 73915 w 273940"/>
            <a:gd name="connsiteY8" fmla="*/ 209469 h 276144"/>
            <a:gd name="connsiteX9" fmla="*/ 64390 w 273940"/>
            <a:gd name="connsiteY9" fmla="*/ 161844 h 276144"/>
            <a:gd name="connsiteX10" fmla="*/ 45340 w 273940"/>
            <a:gd name="connsiteY10" fmla="*/ 133269 h 276144"/>
            <a:gd name="connsiteX11" fmla="*/ 7240 w 273940"/>
            <a:gd name="connsiteY11" fmla="*/ 47544 h 276144"/>
            <a:gd name="connsiteX12" fmla="*/ 26290 w 273940"/>
            <a:gd name="connsiteY12" fmla="*/ 18969 h 276144"/>
            <a:gd name="connsiteX13" fmla="*/ 102490 w 273940"/>
            <a:gd name="connsiteY13" fmla="*/ 18969 h 276144"/>
            <a:gd name="connsiteX14" fmla="*/ 159640 w 273940"/>
            <a:gd name="connsiteY14" fmla="*/ 28494 h 276144"/>
            <a:gd name="connsiteX15" fmla="*/ 254890 w 273940"/>
            <a:gd name="connsiteY15" fmla="*/ 28494 h 276144"/>
            <a:gd name="connsiteX16" fmla="*/ 273940 w 273940"/>
            <a:gd name="connsiteY16" fmla="*/ 66594 h 2761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73940" h="276144">
              <a:moveTo>
                <a:pt x="273940" y="66594"/>
              </a:moveTo>
              <a:cubicBezTo>
                <a:pt x="273940" y="77706"/>
                <a:pt x="256029" y="83778"/>
                <a:pt x="254890" y="95169"/>
              </a:cubicBezTo>
              <a:cubicBezTo>
                <a:pt x="252452" y="119547"/>
                <a:pt x="267025" y="172283"/>
                <a:pt x="273940" y="199944"/>
              </a:cubicBezTo>
              <a:cubicBezTo>
                <a:pt x="270765" y="215819"/>
                <a:pt x="272447" y="233513"/>
                <a:pt x="264415" y="247569"/>
              </a:cubicBezTo>
              <a:cubicBezTo>
                <a:pt x="255726" y="262775"/>
                <a:pt x="221932" y="271255"/>
                <a:pt x="207265" y="276144"/>
              </a:cubicBezTo>
              <a:cubicBezTo>
                <a:pt x="188215" y="272969"/>
                <a:pt x="168613" y="272168"/>
                <a:pt x="150115" y="266619"/>
              </a:cubicBezTo>
              <a:cubicBezTo>
                <a:pt x="136515" y="262539"/>
                <a:pt x="125066" y="253162"/>
                <a:pt x="112015" y="247569"/>
              </a:cubicBezTo>
              <a:cubicBezTo>
                <a:pt x="102787" y="243614"/>
                <a:pt x="92965" y="241219"/>
                <a:pt x="83440" y="238044"/>
              </a:cubicBezTo>
              <a:cubicBezTo>
                <a:pt x="80265" y="228519"/>
                <a:pt x="76350" y="219209"/>
                <a:pt x="73915" y="209469"/>
              </a:cubicBezTo>
              <a:cubicBezTo>
                <a:pt x="69988" y="193763"/>
                <a:pt x="70074" y="177003"/>
                <a:pt x="64390" y="161844"/>
              </a:cubicBezTo>
              <a:cubicBezTo>
                <a:pt x="60370" y="151125"/>
                <a:pt x="49989" y="143730"/>
                <a:pt x="45340" y="133269"/>
              </a:cubicBezTo>
              <a:cubicBezTo>
                <a:pt x="0" y="31254"/>
                <a:pt x="50353" y="112213"/>
                <a:pt x="7240" y="47544"/>
              </a:cubicBezTo>
              <a:cubicBezTo>
                <a:pt x="13590" y="38019"/>
                <a:pt x="17351" y="26120"/>
                <a:pt x="26290" y="18969"/>
              </a:cubicBezTo>
              <a:cubicBezTo>
                <a:pt x="50002" y="0"/>
                <a:pt x="77627" y="14448"/>
                <a:pt x="102490" y="18969"/>
              </a:cubicBezTo>
              <a:cubicBezTo>
                <a:pt x="121491" y="22424"/>
                <a:pt x="140590" y="25319"/>
                <a:pt x="159640" y="28494"/>
              </a:cubicBezTo>
              <a:cubicBezTo>
                <a:pt x="188956" y="18722"/>
                <a:pt x="224244" y="2226"/>
                <a:pt x="254890" y="28494"/>
              </a:cubicBezTo>
              <a:cubicBezTo>
                <a:pt x="266943" y="38825"/>
                <a:pt x="273940" y="55482"/>
                <a:pt x="273940" y="66594"/>
              </a:cubicBez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1</xdr:col>
      <xdr:colOff>428626</xdr:colOff>
      <xdr:row>24</xdr:row>
      <xdr:rowOff>114300</xdr:rowOff>
    </xdr:from>
    <xdr:to>
      <xdr:col>1</xdr:col>
      <xdr:colOff>542926</xdr:colOff>
      <xdr:row>26</xdr:row>
      <xdr:rowOff>19050</xdr:rowOff>
    </xdr:to>
    <xdr:sp macro="" textlink="">
      <xdr:nvSpPr>
        <xdr:cNvPr id="11" name="Up Arrow 10"/>
        <xdr:cNvSpPr/>
      </xdr:nvSpPr>
      <xdr:spPr>
        <a:xfrm>
          <a:off x="1038226" y="4867275"/>
          <a:ext cx="114300" cy="285750"/>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1</xdr:col>
      <xdr:colOff>304799</xdr:colOff>
      <xdr:row>23</xdr:row>
      <xdr:rowOff>1</xdr:rowOff>
    </xdr:from>
    <xdr:to>
      <xdr:col>1</xdr:col>
      <xdr:colOff>619124</xdr:colOff>
      <xdr:row>24</xdr:row>
      <xdr:rowOff>76201</xdr:rowOff>
    </xdr:to>
    <xdr:sp macro="" textlink="">
      <xdr:nvSpPr>
        <xdr:cNvPr id="12" name="TextBox 11"/>
        <xdr:cNvSpPr txBox="1"/>
      </xdr:nvSpPr>
      <xdr:spPr>
        <a:xfrm>
          <a:off x="914399" y="4562476"/>
          <a:ext cx="3143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b="1">
              <a:latin typeface="Verdana" pitchFamily="34" charset="0"/>
              <a:ea typeface="Verdana" pitchFamily="34" charset="0"/>
              <a:cs typeface="Verdana" pitchFamily="34" charset="0"/>
            </a:rPr>
            <a:t>N</a:t>
          </a:r>
        </a:p>
      </xdr:txBody>
    </xdr:sp>
    <xdr:clientData/>
  </xdr:twoCellAnchor>
  <xdr:twoCellAnchor>
    <xdr:from>
      <xdr:col>2</xdr:col>
      <xdr:colOff>28575</xdr:colOff>
      <xdr:row>14</xdr:row>
      <xdr:rowOff>19050</xdr:rowOff>
    </xdr:from>
    <xdr:to>
      <xdr:col>2</xdr:col>
      <xdr:colOff>809625</xdr:colOff>
      <xdr:row>16</xdr:row>
      <xdr:rowOff>19050</xdr:rowOff>
    </xdr:to>
    <xdr:sp macro="" textlink="">
      <xdr:nvSpPr>
        <xdr:cNvPr id="13" name="TextBox 12"/>
        <xdr:cNvSpPr txBox="1"/>
      </xdr:nvSpPr>
      <xdr:spPr>
        <a:xfrm>
          <a:off x="1619250" y="2867025"/>
          <a:ext cx="781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t>Lake</a:t>
          </a:r>
          <a:r>
            <a:rPr lang="en-CA" sz="1100" b="1" baseline="0"/>
            <a:t> Pi</a:t>
          </a:r>
          <a:endParaRPr lang="en-CA" sz="1100" b="1"/>
        </a:p>
      </xdr:txBody>
    </xdr:sp>
    <xdr:clientData/>
  </xdr:twoCellAnchor>
  <xdr:twoCellAnchor>
    <xdr:from>
      <xdr:col>2</xdr:col>
      <xdr:colOff>1809749</xdr:colOff>
      <xdr:row>6</xdr:row>
      <xdr:rowOff>152400</xdr:rowOff>
    </xdr:from>
    <xdr:to>
      <xdr:col>2</xdr:col>
      <xdr:colOff>3543300</xdr:colOff>
      <xdr:row>14</xdr:row>
      <xdr:rowOff>47625</xdr:rowOff>
    </xdr:to>
    <xdr:sp macro="" textlink="">
      <xdr:nvSpPr>
        <xdr:cNvPr id="14" name="Freeform 13"/>
        <xdr:cNvSpPr/>
      </xdr:nvSpPr>
      <xdr:spPr>
        <a:xfrm>
          <a:off x="3400424" y="1476375"/>
          <a:ext cx="1733551" cy="1419225"/>
        </a:xfrm>
        <a:custGeom>
          <a:avLst/>
          <a:gdLst>
            <a:gd name="connsiteX0" fmla="*/ 0 w 1304925"/>
            <a:gd name="connsiteY0" fmla="*/ 0 h 1078333"/>
            <a:gd name="connsiteX1" fmla="*/ 19050 w 1304925"/>
            <a:gd name="connsiteY1" fmla="*/ 57150 h 1078333"/>
            <a:gd name="connsiteX2" fmla="*/ 28575 w 1304925"/>
            <a:gd name="connsiteY2" fmla="*/ 95250 h 1078333"/>
            <a:gd name="connsiteX3" fmla="*/ 47625 w 1304925"/>
            <a:gd name="connsiteY3" fmla="*/ 152400 h 1078333"/>
            <a:gd name="connsiteX4" fmla="*/ 57150 w 1304925"/>
            <a:gd name="connsiteY4" fmla="*/ 180975 h 1078333"/>
            <a:gd name="connsiteX5" fmla="*/ 76200 w 1304925"/>
            <a:gd name="connsiteY5" fmla="*/ 209550 h 1078333"/>
            <a:gd name="connsiteX6" fmla="*/ 95250 w 1304925"/>
            <a:gd name="connsiteY6" fmla="*/ 266700 h 1078333"/>
            <a:gd name="connsiteX7" fmla="*/ 114300 w 1304925"/>
            <a:gd name="connsiteY7" fmla="*/ 323850 h 1078333"/>
            <a:gd name="connsiteX8" fmla="*/ 152400 w 1304925"/>
            <a:gd name="connsiteY8" fmla="*/ 381000 h 1078333"/>
            <a:gd name="connsiteX9" fmla="*/ 180975 w 1304925"/>
            <a:gd name="connsiteY9" fmla="*/ 400050 h 1078333"/>
            <a:gd name="connsiteX10" fmla="*/ 190500 w 1304925"/>
            <a:gd name="connsiteY10" fmla="*/ 428625 h 1078333"/>
            <a:gd name="connsiteX11" fmla="*/ 238125 w 1304925"/>
            <a:gd name="connsiteY11" fmla="*/ 495300 h 1078333"/>
            <a:gd name="connsiteX12" fmla="*/ 266700 w 1304925"/>
            <a:gd name="connsiteY12" fmla="*/ 514350 h 1078333"/>
            <a:gd name="connsiteX13" fmla="*/ 333375 w 1304925"/>
            <a:gd name="connsiteY13" fmla="*/ 600075 h 1078333"/>
            <a:gd name="connsiteX14" fmla="*/ 342900 w 1304925"/>
            <a:gd name="connsiteY14" fmla="*/ 628650 h 1078333"/>
            <a:gd name="connsiteX15" fmla="*/ 400050 w 1304925"/>
            <a:gd name="connsiteY15" fmla="*/ 676275 h 1078333"/>
            <a:gd name="connsiteX16" fmla="*/ 571500 w 1304925"/>
            <a:gd name="connsiteY16" fmla="*/ 790575 h 1078333"/>
            <a:gd name="connsiteX17" fmla="*/ 619125 w 1304925"/>
            <a:gd name="connsiteY17" fmla="*/ 800100 h 1078333"/>
            <a:gd name="connsiteX18" fmla="*/ 647700 w 1304925"/>
            <a:gd name="connsiteY18" fmla="*/ 809625 h 1078333"/>
            <a:gd name="connsiteX19" fmla="*/ 685800 w 1304925"/>
            <a:gd name="connsiteY19" fmla="*/ 819150 h 1078333"/>
            <a:gd name="connsiteX20" fmla="*/ 733425 w 1304925"/>
            <a:gd name="connsiteY20" fmla="*/ 828675 h 1078333"/>
            <a:gd name="connsiteX21" fmla="*/ 771525 w 1304925"/>
            <a:gd name="connsiteY21" fmla="*/ 838200 h 1078333"/>
            <a:gd name="connsiteX22" fmla="*/ 819150 w 1304925"/>
            <a:gd name="connsiteY22" fmla="*/ 847725 h 1078333"/>
            <a:gd name="connsiteX23" fmla="*/ 876300 w 1304925"/>
            <a:gd name="connsiteY23" fmla="*/ 866775 h 1078333"/>
            <a:gd name="connsiteX24" fmla="*/ 904875 w 1304925"/>
            <a:gd name="connsiteY24" fmla="*/ 885825 h 1078333"/>
            <a:gd name="connsiteX25" fmla="*/ 990600 w 1304925"/>
            <a:gd name="connsiteY25" fmla="*/ 904875 h 1078333"/>
            <a:gd name="connsiteX26" fmla="*/ 1019175 w 1304925"/>
            <a:gd name="connsiteY26" fmla="*/ 914400 h 1078333"/>
            <a:gd name="connsiteX27" fmla="*/ 1085850 w 1304925"/>
            <a:gd name="connsiteY27" fmla="*/ 952500 h 1078333"/>
            <a:gd name="connsiteX28" fmla="*/ 1123950 w 1304925"/>
            <a:gd name="connsiteY28" fmla="*/ 1009650 h 1078333"/>
            <a:gd name="connsiteX29" fmla="*/ 1209675 w 1304925"/>
            <a:gd name="connsiteY29" fmla="*/ 1057275 h 1078333"/>
            <a:gd name="connsiteX30" fmla="*/ 1257300 w 1304925"/>
            <a:gd name="connsiteY30" fmla="*/ 1066800 h 1078333"/>
            <a:gd name="connsiteX31" fmla="*/ 1304925 w 1304925"/>
            <a:gd name="connsiteY31" fmla="*/ 1076325 h 1078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1304925" h="1078333">
              <a:moveTo>
                <a:pt x="0" y="0"/>
              </a:moveTo>
              <a:cubicBezTo>
                <a:pt x="6350" y="19050"/>
                <a:pt x="14180" y="37669"/>
                <a:pt x="19050" y="57150"/>
              </a:cubicBezTo>
              <a:cubicBezTo>
                <a:pt x="22225" y="69850"/>
                <a:pt x="24813" y="82711"/>
                <a:pt x="28575" y="95250"/>
              </a:cubicBezTo>
              <a:cubicBezTo>
                <a:pt x="34345" y="114484"/>
                <a:pt x="41275" y="133350"/>
                <a:pt x="47625" y="152400"/>
              </a:cubicBezTo>
              <a:cubicBezTo>
                <a:pt x="50800" y="161925"/>
                <a:pt x="51581" y="172621"/>
                <a:pt x="57150" y="180975"/>
              </a:cubicBezTo>
              <a:cubicBezTo>
                <a:pt x="63500" y="190500"/>
                <a:pt x="71551" y="199089"/>
                <a:pt x="76200" y="209550"/>
              </a:cubicBezTo>
              <a:cubicBezTo>
                <a:pt x="84355" y="227900"/>
                <a:pt x="88900" y="247650"/>
                <a:pt x="95250" y="266700"/>
              </a:cubicBezTo>
              <a:lnTo>
                <a:pt x="114300" y="323850"/>
              </a:lnTo>
              <a:cubicBezTo>
                <a:pt x="121540" y="345570"/>
                <a:pt x="139700" y="361950"/>
                <a:pt x="152400" y="381000"/>
              </a:cubicBezTo>
              <a:cubicBezTo>
                <a:pt x="158750" y="390525"/>
                <a:pt x="171450" y="393700"/>
                <a:pt x="180975" y="400050"/>
              </a:cubicBezTo>
              <a:cubicBezTo>
                <a:pt x="184150" y="409575"/>
                <a:pt x="186010" y="419645"/>
                <a:pt x="190500" y="428625"/>
              </a:cubicBezTo>
              <a:cubicBezTo>
                <a:pt x="195908" y="439442"/>
                <a:pt x="233811" y="490986"/>
                <a:pt x="238125" y="495300"/>
              </a:cubicBezTo>
              <a:cubicBezTo>
                <a:pt x="246220" y="503395"/>
                <a:pt x="257175" y="508000"/>
                <a:pt x="266700" y="514350"/>
              </a:cubicBezTo>
              <a:cubicBezTo>
                <a:pt x="312272" y="582708"/>
                <a:pt x="288611" y="555311"/>
                <a:pt x="333375" y="600075"/>
              </a:cubicBezTo>
              <a:cubicBezTo>
                <a:pt x="336550" y="609600"/>
                <a:pt x="337331" y="620296"/>
                <a:pt x="342900" y="628650"/>
              </a:cubicBezTo>
              <a:cubicBezTo>
                <a:pt x="359514" y="653571"/>
                <a:pt x="377311" y="659738"/>
                <a:pt x="400050" y="676275"/>
              </a:cubicBezTo>
              <a:cubicBezTo>
                <a:pt x="524768" y="766979"/>
                <a:pt x="426988" y="703868"/>
                <a:pt x="571500" y="790575"/>
              </a:cubicBezTo>
              <a:cubicBezTo>
                <a:pt x="585382" y="798904"/>
                <a:pt x="603419" y="796173"/>
                <a:pt x="619125" y="800100"/>
              </a:cubicBezTo>
              <a:cubicBezTo>
                <a:pt x="628865" y="802535"/>
                <a:pt x="638046" y="806867"/>
                <a:pt x="647700" y="809625"/>
              </a:cubicBezTo>
              <a:cubicBezTo>
                <a:pt x="660287" y="813221"/>
                <a:pt x="673021" y="816310"/>
                <a:pt x="685800" y="819150"/>
              </a:cubicBezTo>
              <a:cubicBezTo>
                <a:pt x="701604" y="822662"/>
                <a:pt x="717621" y="825163"/>
                <a:pt x="733425" y="828675"/>
              </a:cubicBezTo>
              <a:cubicBezTo>
                <a:pt x="746204" y="831515"/>
                <a:pt x="758746" y="835360"/>
                <a:pt x="771525" y="838200"/>
              </a:cubicBezTo>
              <a:cubicBezTo>
                <a:pt x="787329" y="841712"/>
                <a:pt x="803531" y="843465"/>
                <a:pt x="819150" y="847725"/>
              </a:cubicBezTo>
              <a:cubicBezTo>
                <a:pt x="838523" y="853009"/>
                <a:pt x="876300" y="866775"/>
                <a:pt x="876300" y="866775"/>
              </a:cubicBezTo>
              <a:cubicBezTo>
                <a:pt x="885825" y="873125"/>
                <a:pt x="894636" y="880705"/>
                <a:pt x="904875" y="885825"/>
              </a:cubicBezTo>
              <a:cubicBezTo>
                <a:pt x="928323" y="897549"/>
                <a:pt x="968650" y="901217"/>
                <a:pt x="990600" y="904875"/>
              </a:cubicBezTo>
              <a:cubicBezTo>
                <a:pt x="1000125" y="908050"/>
                <a:pt x="1009947" y="910445"/>
                <a:pt x="1019175" y="914400"/>
              </a:cubicBezTo>
              <a:cubicBezTo>
                <a:pt x="1053012" y="928902"/>
                <a:pt x="1057152" y="933368"/>
                <a:pt x="1085850" y="952500"/>
              </a:cubicBezTo>
              <a:cubicBezTo>
                <a:pt x="1098550" y="971550"/>
                <a:pt x="1104900" y="996950"/>
                <a:pt x="1123950" y="1009650"/>
              </a:cubicBezTo>
              <a:cubicBezTo>
                <a:pt x="1166516" y="1038027"/>
                <a:pt x="1169439" y="1047216"/>
                <a:pt x="1209675" y="1057275"/>
              </a:cubicBezTo>
              <a:cubicBezTo>
                <a:pt x="1225381" y="1061202"/>
                <a:pt x="1241594" y="1062873"/>
                <a:pt x="1257300" y="1066800"/>
              </a:cubicBezTo>
              <a:cubicBezTo>
                <a:pt x="1303432" y="1078333"/>
                <a:pt x="1268541" y="1076325"/>
                <a:pt x="1304925" y="1076325"/>
              </a:cubicBezTo>
            </a:path>
          </a:pathLst>
        </a:cu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0</xdr:col>
      <xdr:colOff>177195</xdr:colOff>
      <xdr:row>8</xdr:row>
      <xdr:rowOff>85036</xdr:rowOff>
    </xdr:from>
    <xdr:to>
      <xdr:col>2</xdr:col>
      <xdr:colOff>949598</xdr:colOff>
      <xdr:row>21</xdr:row>
      <xdr:rowOff>171450</xdr:rowOff>
    </xdr:to>
    <xdr:sp macro="" textlink="">
      <xdr:nvSpPr>
        <xdr:cNvPr id="17" name="Freeform 16"/>
        <xdr:cNvSpPr/>
      </xdr:nvSpPr>
      <xdr:spPr>
        <a:xfrm>
          <a:off x="177195" y="1790011"/>
          <a:ext cx="2363078" cy="2562914"/>
        </a:xfrm>
        <a:custGeom>
          <a:avLst/>
          <a:gdLst>
            <a:gd name="connsiteX0" fmla="*/ 13305 w 2363078"/>
            <a:gd name="connsiteY0" fmla="*/ 2543864 h 2562914"/>
            <a:gd name="connsiteX1" fmla="*/ 127605 w 2363078"/>
            <a:gd name="connsiteY1" fmla="*/ 2543864 h 2562914"/>
            <a:gd name="connsiteX2" fmla="*/ 308580 w 2363078"/>
            <a:gd name="connsiteY2" fmla="*/ 2534339 h 2562914"/>
            <a:gd name="connsiteX3" fmla="*/ 489555 w 2363078"/>
            <a:gd name="connsiteY3" fmla="*/ 2553389 h 2562914"/>
            <a:gd name="connsiteX4" fmla="*/ 518130 w 2363078"/>
            <a:gd name="connsiteY4" fmla="*/ 2562914 h 2562914"/>
            <a:gd name="connsiteX5" fmla="*/ 822930 w 2363078"/>
            <a:gd name="connsiteY5" fmla="*/ 2553389 h 2562914"/>
            <a:gd name="connsiteX6" fmla="*/ 880080 w 2363078"/>
            <a:gd name="connsiteY6" fmla="*/ 2543864 h 2562914"/>
            <a:gd name="connsiteX7" fmla="*/ 946755 w 2363078"/>
            <a:gd name="connsiteY7" fmla="*/ 2534339 h 2562914"/>
            <a:gd name="connsiteX8" fmla="*/ 1175355 w 2363078"/>
            <a:gd name="connsiteY8" fmla="*/ 2524814 h 2562914"/>
            <a:gd name="connsiteX9" fmla="*/ 1232505 w 2363078"/>
            <a:gd name="connsiteY9" fmla="*/ 2505764 h 2562914"/>
            <a:gd name="connsiteX10" fmla="*/ 1270605 w 2363078"/>
            <a:gd name="connsiteY10" fmla="*/ 2486714 h 2562914"/>
            <a:gd name="connsiteX11" fmla="*/ 1299180 w 2363078"/>
            <a:gd name="connsiteY11" fmla="*/ 2477189 h 2562914"/>
            <a:gd name="connsiteX12" fmla="*/ 1356330 w 2363078"/>
            <a:gd name="connsiteY12" fmla="*/ 2448614 h 2562914"/>
            <a:gd name="connsiteX13" fmla="*/ 1384905 w 2363078"/>
            <a:gd name="connsiteY13" fmla="*/ 2429564 h 2562914"/>
            <a:gd name="connsiteX14" fmla="*/ 1451580 w 2363078"/>
            <a:gd name="connsiteY14" fmla="*/ 2400989 h 2562914"/>
            <a:gd name="connsiteX15" fmla="*/ 1480155 w 2363078"/>
            <a:gd name="connsiteY15" fmla="*/ 2372414 h 2562914"/>
            <a:gd name="connsiteX16" fmla="*/ 1527780 w 2363078"/>
            <a:gd name="connsiteY16" fmla="*/ 2324789 h 2562914"/>
            <a:gd name="connsiteX17" fmla="*/ 1565880 w 2363078"/>
            <a:gd name="connsiteY17" fmla="*/ 2239064 h 2562914"/>
            <a:gd name="connsiteX18" fmla="*/ 1594455 w 2363078"/>
            <a:gd name="connsiteY18" fmla="*/ 2220014 h 2562914"/>
            <a:gd name="connsiteX19" fmla="*/ 1651605 w 2363078"/>
            <a:gd name="connsiteY19" fmla="*/ 2200964 h 2562914"/>
            <a:gd name="connsiteX20" fmla="*/ 1680180 w 2363078"/>
            <a:gd name="connsiteY20" fmla="*/ 2181914 h 2562914"/>
            <a:gd name="connsiteX21" fmla="*/ 1708755 w 2363078"/>
            <a:gd name="connsiteY21" fmla="*/ 2172389 h 2562914"/>
            <a:gd name="connsiteX22" fmla="*/ 1946880 w 2363078"/>
            <a:gd name="connsiteY22" fmla="*/ 2181914 h 2562914"/>
            <a:gd name="connsiteX23" fmla="*/ 2061180 w 2363078"/>
            <a:gd name="connsiteY23" fmla="*/ 2200964 h 2562914"/>
            <a:gd name="connsiteX24" fmla="*/ 2156430 w 2363078"/>
            <a:gd name="connsiteY24" fmla="*/ 2191439 h 2562914"/>
            <a:gd name="connsiteX25" fmla="*/ 2251680 w 2363078"/>
            <a:gd name="connsiteY25" fmla="*/ 2172389 h 2562914"/>
            <a:gd name="connsiteX26" fmla="*/ 2289780 w 2363078"/>
            <a:gd name="connsiteY26" fmla="*/ 2153339 h 2562914"/>
            <a:gd name="connsiteX27" fmla="*/ 2308830 w 2363078"/>
            <a:gd name="connsiteY27" fmla="*/ 2124764 h 2562914"/>
            <a:gd name="connsiteX28" fmla="*/ 2327880 w 2363078"/>
            <a:gd name="connsiteY28" fmla="*/ 2067614 h 2562914"/>
            <a:gd name="connsiteX29" fmla="*/ 2318355 w 2363078"/>
            <a:gd name="connsiteY29" fmla="*/ 1829489 h 2562914"/>
            <a:gd name="connsiteX30" fmla="*/ 2299305 w 2363078"/>
            <a:gd name="connsiteY30" fmla="*/ 1753289 h 2562914"/>
            <a:gd name="connsiteX31" fmla="*/ 2299305 w 2363078"/>
            <a:gd name="connsiteY31" fmla="*/ 1372289 h 2562914"/>
            <a:gd name="connsiteX32" fmla="*/ 2318355 w 2363078"/>
            <a:gd name="connsiteY32" fmla="*/ 1334189 h 2562914"/>
            <a:gd name="connsiteX33" fmla="*/ 2327880 w 2363078"/>
            <a:gd name="connsiteY33" fmla="*/ 1296089 h 2562914"/>
            <a:gd name="connsiteX34" fmla="*/ 2280255 w 2363078"/>
            <a:gd name="connsiteY34" fmla="*/ 1029389 h 2562914"/>
            <a:gd name="connsiteX35" fmla="*/ 2242155 w 2363078"/>
            <a:gd name="connsiteY35" fmla="*/ 1010339 h 2562914"/>
            <a:gd name="connsiteX36" fmla="*/ 2156430 w 2363078"/>
            <a:gd name="connsiteY36" fmla="*/ 962714 h 2562914"/>
            <a:gd name="connsiteX37" fmla="*/ 2099280 w 2363078"/>
            <a:gd name="connsiteY37" fmla="*/ 943664 h 2562914"/>
            <a:gd name="connsiteX38" fmla="*/ 2070705 w 2363078"/>
            <a:gd name="connsiteY38" fmla="*/ 934139 h 2562914"/>
            <a:gd name="connsiteX39" fmla="*/ 2032605 w 2363078"/>
            <a:gd name="connsiteY39" fmla="*/ 905564 h 2562914"/>
            <a:gd name="connsiteX40" fmla="*/ 1965930 w 2363078"/>
            <a:gd name="connsiteY40" fmla="*/ 886514 h 2562914"/>
            <a:gd name="connsiteX41" fmla="*/ 1908780 w 2363078"/>
            <a:gd name="connsiteY41" fmla="*/ 867464 h 2562914"/>
            <a:gd name="connsiteX42" fmla="*/ 1851630 w 2363078"/>
            <a:gd name="connsiteY42" fmla="*/ 829364 h 2562914"/>
            <a:gd name="connsiteX43" fmla="*/ 1794480 w 2363078"/>
            <a:gd name="connsiteY43" fmla="*/ 781739 h 2562914"/>
            <a:gd name="connsiteX44" fmla="*/ 1765905 w 2363078"/>
            <a:gd name="connsiteY44" fmla="*/ 772214 h 2562914"/>
            <a:gd name="connsiteX45" fmla="*/ 1680180 w 2363078"/>
            <a:gd name="connsiteY45" fmla="*/ 734114 h 2562914"/>
            <a:gd name="connsiteX46" fmla="*/ 1661130 w 2363078"/>
            <a:gd name="connsiteY46" fmla="*/ 696014 h 2562914"/>
            <a:gd name="connsiteX47" fmla="*/ 1632555 w 2363078"/>
            <a:gd name="connsiteY47" fmla="*/ 648389 h 2562914"/>
            <a:gd name="connsiteX48" fmla="*/ 1623030 w 2363078"/>
            <a:gd name="connsiteY48" fmla="*/ 619814 h 2562914"/>
            <a:gd name="connsiteX49" fmla="*/ 1613505 w 2363078"/>
            <a:gd name="connsiteY49" fmla="*/ 524564 h 2562914"/>
            <a:gd name="connsiteX50" fmla="*/ 1603980 w 2363078"/>
            <a:gd name="connsiteY50" fmla="*/ 362639 h 2562914"/>
            <a:gd name="connsiteX51" fmla="*/ 1584930 w 2363078"/>
            <a:gd name="connsiteY51" fmla="*/ 267389 h 2562914"/>
            <a:gd name="connsiteX52" fmla="*/ 1575405 w 2363078"/>
            <a:gd name="connsiteY52" fmla="*/ 210239 h 2562914"/>
            <a:gd name="connsiteX53" fmla="*/ 1546830 w 2363078"/>
            <a:gd name="connsiteY53" fmla="*/ 114989 h 2562914"/>
            <a:gd name="connsiteX54" fmla="*/ 1518255 w 2363078"/>
            <a:gd name="connsiteY54" fmla="*/ 86414 h 2562914"/>
            <a:gd name="connsiteX55" fmla="*/ 1489680 w 2363078"/>
            <a:gd name="connsiteY55" fmla="*/ 67364 h 2562914"/>
            <a:gd name="connsiteX56" fmla="*/ 1394430 w 2363078"/>
            <a:gd name="connsiteY56" fmla="*/ 48314 h 2562914"/>
            <a:gd name="connsiteX57" fmla="*/ 1327755 w 2363078"/>
            <a:gd name="connsiteY57" fmla="*/ 29264 h 2562914"/>
            <a:gd name="connsiteX58" fmla="*/ 1299180 w 2363078"/>
            <a:gd name="connsiteY58" fmla="*/ 19739 h 2562914"/>
            <a:gd name="connsiteX59" fmla="*/ 1203930 w 2363078"/>
            <a:gd name="connsiteY59" fmla="*/ 689 h 25629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2363078" h="2562914">
              <a:moveTo>
                <a:pt x="13305" y="2543864"/>
              </a:moveTo>
              <a:cubicBezTo>
                <a:pt x="80296" y="2521534"/>
                <a:pt x="0" y="2543864"/>
                <a:pt x="127605" y="2543864"/>
              </a:cubicBezTo>
              <a:cubicBezTo>
                <a:pt x="188013" y="2543864"/>
                <a:pt x="248255" y="2537514"/>
                <a:pt x="308580" y="2534339"/>
              </a:cubicBezTo>
              <a:cubicBezTo>
                <a:pt x="343805" y="2537541"/>
                <a:pt x="447931" y="2545821"/>
                <a:pt x="489555" y="2553389"/>
              </a:cubicBezTo>
              <a:cubicBezTo>
                <a:pt x="499433" y="2555185"/>
                <a:pt x="508605" y="2559739"/>
                <a:pt x="518130" y="2562914"/>
              </a:cubicBezTo>
              <a:cubicBezTo>
                <a:pt x="619730" y="2559739"/>
                <a:pt x="721421" y="2558732"/>
                <a:pt x="822930" y="2553389"/>
              </a:cubicBezTo>
              <a:cubicBezTo>
                <a:pt x="842216" y="2552374"/>
                <a:pt x="860992" y="2546801"/>
                <a:pt x="880080" y="2543864"/>
              </a:cubicBezTo>
              <a:cubicBezTo>
                <a:pt x="902270" y="2540450"/>
                <a:pt x="924351" y="2535784"/>
                <a:pt x="946755" y="2534339"/>
              </a:cubicBezTo>
              <a:cubicBezTo>
                <a:pt x="1022863" y="2529429"/>
                <a:pt x="1099155" y="2527989"/>
                <a:pt x="1175355" y="2524814"/>
              </a:cubicBezTo>
              <a:lnTo>
                <a:pt x="1232505" y="2505764"/>
              </a:lnTo>
              <a:cubicBezTo>
                <a:pt x="1245975" y="2501274"/>
                <a:pt x="1257554" y="2492307"/>
                <a:pt x="1270605" y="2486714"/>
              </a:cubicBezTo>
              <a:cubicBezTo>
                <a:pt x="1279833" y="2482759"/>
                <a:pt x="1289655" y="2480364"/>
                <a:pt x="1299180" y="2477189"/>
              </a:cubicBezTo>
              <a:cubicBezTo>
                <a:pt x="1381072" y="2422594"/>
                <a:pt x="1277460" y="2488049"/>
                <a:pt x="1356330" y="2448614"/>
              </a:cubicBezTo>
              <a:cubicBezTo>
                <a:pt x="1366569" y="2443494"/>
                <a:pt x="1374966" y="2435244"/>
                <a:pt x="1384905" y="2429564"/>
              </a:cubicBezTo>
              <a:cubicBezTo>
                <a:pt x="1417861" y="2410732"/>
                <a:pt x="1419522" y="2411675"/>
                <a:pt x="1451580" y="2400989"/>
              </a:cubicBezTo>
              <a:cubicBezTo>
                <a:pt x="1461105" y="2391464"/>
                <a:pt x="1469807" y="2381038"/>
                <a:pt x="1480155" y="2372414"/>
              </a:cubicBezTo>
              <a:cubicBezTo>
                <a:pt x="1509290" y="2348135"/>
                <a:pt x="1511345" y="2361768"/>
                <a:pt x="1527780" y="2324789"/>
              </a:cubicBezTo>
              <a:cubicBezTo>
                <a:pt x="1542870" y="2290836"/>
                <a:pt x="1540012" y="2264932"/>
                <a:pt x="1565880" y="2239064"/>
              </a:cubicBezTo>
              <a:cubicBezTo>
                <a:pt x="1573975" y="2230969"/>
                <a:pt x="1583994" y="2224663"/>
                <a:pt x="1594455" y="2220014"/>
              </a:cubicBezTo>
              <a:cubicBezTo>
                <a:pt x="1612805" y="2211859"/>
                <a:pt x="1651605" y="2200964"/>
                <a:pt x="1651605" y="2200964"/>
              </a:cubicBezTo>
              <a:cubicBezTo>
                <a:pt x="1661130" y="2194614"/>
                <a:pt x="1669941" y="2187034"/>
                <a:pt x="1680180" y="2181914"/>
              </a:cubicBezTo>
              <a:cubicBezTo>
                <a:pt x="1689160" y="2177424"/>
                <a:pt x="1698715" y="2172389"/>
                <a:pt x="1708755" y="2172389"/>
              </a:cubicBezTo>
              <a:cubicBezTo>
                <a:pt x="1788193" y="2172389"/>
                <a:pt x="1867505" y="2178739"/>
                <a:pt x="1946880" y="2181914"/>
              </a:cubicBezTo>
              <a:cubicBezTo>
                <a:pt x="1987007" y="2191946"/>
                <a:pt x="2016585" y="2200964"/>
                <a:pt x="2061180" y="2200964"/>
              </a:cubicBezTo>
              <a:cubicBezTo>
                <a:pt x="2093088" y="2200964"/>
                <a:pt x="2124768" y="2195397"/>
                <a:pt x="2156430" y="2191439"/>
              </a:cubicBezTo>
              <a:cubicBezTo>
                <a:pt x="2172891" y="2189381"/>
                <a:pt x="2231177" y="2180078"/>
                <a:pt x="2251680" y="2172389"/>
              </a:cubicBezTo>
              <a:cubicBezTo>
                <a:pt x="2264975" y="2167403"/>
                <a:pt x="2277080" y="2159689"/>
                <a:pt x="2289780" y="2153339"/>
              </a:cubicBezTo>
              <a:cubicBezTo>
                <a:pt x="2296130" y="2143814"/>
                <a:pt x="2304181" y="2135225"/>
                <a:pt x="2308830" y="2124764"/>
              </a:cubicBezTo>
              <a:cubicBezTo>
                <a:pt x="2316985" y="2106414"/>
                <a:pt x="2327880" y="2067614"/>
                <a:pt x="2327880" y="2067614"/>
              </a:cubicBezTo>
              <a:cubicBezTo>
                <a:pt x="2324705" y="1988239"/>
                <a:pt x="2325547" y="1908601"/>
                <a:pt x="2318355" y="1829489"/>
              </a:cubicBezTo>
              <a:cubicBezTo>
                <a:pt x="2315985" y="1803415"/>
                <a:pt x="2299305" y="1753289"/>
                <a:pt x="2299305" y="1753289"/>
              </a:cubicBezTo>
              <a:cubicBezTo>
                <a:pt x="2293135" y="1617550"/>
                <a:pt x="2281027" y="1506325"/>
                <a:pt x="2299305" y="1372289"/>
              </a:cubicBezTo>
              <a:cubicBezTo>
                <a:pt x="2301223" y="1358220"/>
                <a:pt x="2313369" y="1347484"/>
                <a:pt x="2318355" y="1334189"/>
              </a:cubicBezTo>
              <a:cubicBezTo>
                <a:pt x="2322952" y="1321932"/>
                <a:pt x="2324705" y="1308789"/>
                <a:pt x="2327880" y="1296089"/>
              </a:cubicBezTo>
              <a:cubicBezTo>
                <a:pt x="2319920" y="1196586"/>
                <a:pt x="2363078" y="1088548"/>
                <a:pt x="2280255" y="1029389"/>
              </a:cubicBezTo>
              <a:cubicBezTo>
                <a:pt x="2268701" y="1021136"/>
                <a:pt x="2254567" y="1017235"/>
                <a:pt x="2242155" y="1010339"/>
              </a:cubicBezTo>
              <a:cubicBezTo>
                <a:pt x="2211083" y="993077"/>
                <a:pt x="2189055" y="975764"/>
                <a:pt x="2156430" y="962714"/>
              </a:cubicBezTo>
              <a:cubicBezTo>
                <a:pt x="2137786" y="955256"/>
                <a:pt x="2118330" y="950014"/>
                <a:pt x="2099280" y="943664"/>
              </a:cubicBezTo>
              <a:lnTo>
                <a:pt x="2070705" y="934139"/>
              </a:lnTo>
              <a:cubicBezTo>
                <a:pt x="2058005" y="924614"/>
                <a:pt x="2046388" y="913440"/>
                <a:pt x="2032605" y="905564"/>
              </a:cubicBezTo>
              <a:cubicBezTo>
                <a:pt x="2020812" y="898825"/>
                <a:pt x="1975697" y="889444"/>
                <a:pt x="1965930" y="886514"/>
              </a:cubicBezTo>
              <a:cubicBezTo>
                <a:pt x="1946696" y="880744"/>
                <a:pt x="1908780" y="867464"/>
                <a:pt x="1908780" y="867464"/>
              </a:cubicBezTo>
              <a:cubicBezTo>
                <a:pt x="1889730" y="854764"/>
                <a:pt x="1867819" y="845553"/>
                <a:pt x="1851630" y="829364"/>
              </a:cubicBezTo>
              <a:cubicBezTo>
                <a:pt x="1830564" y="808298"/>
                <a:pt x="1821002" y="795000"/>
                <a:pt x="1794480" y="781739"/>
              </a:cubicBezTo>
              <a:cubicBezTo>
                <a:pt x="1785500" y="777249"/>
                <a:pt x="1775080" y="776292"/>
                <a:pt x="1765905" y="772214"/>
              </a:cubicBezTo>
              <a:cubicBezTo>
                <a:pt x="1666710" y="728127"/>
                <a:pt x="1744548" y="755570"/>
                <a:pt x="1680180" y="734114"/>
              </a:cubicBezTo>
              <a:cubicBezTo>
                <a:pt x="1673830" y="721414"/>
                <a:pt x="1668026" y="708426"/>
                <a:pt x="1661130" y="696014"/>
              </a:cubicBezTo>
              <a:cubicBezTo>
                <a:pt x="1652139" y="679830"/>
                <a:pt x="1640834" y="664948"/>
                <a:pt x="1632555" y="648389"/>
              </a:cubicBezTo>
              <a:cubicBezTo>
                <a:pt x="1628065" y="639409"/>
                <a:pt x="1626205" y="629339"/>
                <a:pt x="1623030" y="619814"/>
              </a:cubicBezTo>
              <a:cubicBezTo>
                <a:pt x="1619855" y="588064"/>
                <a:pt x="1615862" y="556385"/>
                <a:pt x="1613505" y="524564"/>
              </a:cubicBezTo>
              <a:cubicBezTo>
                <a:pt x="1609511" y="470643"/>
                <a:pt x="1608664" y="416504"/>
                <a:pt x="1603980" y="362639"/>
              </a:cubicBezTo>
              <a:cubicBezTo>
                <a:pt x="1598959" y="304892"/>
                <a:pt x="1594628" y="315877"/>
                <a:pt x="1584930" y="267389"/>
              </a:cubicBezTo>
              <a:cubicBezTo>
                <a:pt x="1581142" y="248451"/>
                <a:pt x="1579193" y="229177"/>
                <a:pt x="1575405" y="210239"/>
              </a:cubicBezTo>
              <a:cubicBezTo>
                <a:pt x="1568207" y="174251"/>
                <a:pt x="1558979" y="151436"/>
                <a:pt x="1546830" y="114989"/>
              </a:cubicBezTo>
              <a:cubicBezTo>
                <a:pt x="1542570" y="102210"/>
                <a:pt x="1528603" y="95038"/>
                <a:pt x="1518255" y="86414"/>
              </a:cubicBezTo>
              <a:cubicBezTo>
                <a:pt x="1509461" y="79085"/>
                <a:pt x="1500202" y="71873"/>
                <a:pt x="1489680" y="67364"/>
              </a:cubicBezTo>
              <a:cubicBezTo>
                <a:pt x="1468764" y="58400"/>
                <a:pt x="1411501" y="52253"/>
                <a:pt x="1394430" y="48314"/>
              </a:cubicBezTo>
              <a:cubicBezTo>
                <a:pt x="1371908" y="43117"/>
                <a:pt x="1349895" y="35906"/>
                <a:pt x="1327755" y="29264"/>
              </a:cubicBezTo>
              <a:cubicBezTo>
                <a:pt x="1318138" y="26379"/>
                <a:pt x="1308920" y="22174"/>
                <a:pt x="1299180" y="19739"/>
              </a:cubicBezTo>
              <a:cubicBezTo>
                <a:pt x="1220225" y="0"/>
                <a:pt x="1241657" y="689"/>
                <a:pt x="1203930" y="689"/>
              </a:cubicBezTo>
            </a:path>
          </a:pathLst>
        </a:custGeom>
        <a:ln w="34925">
          <a:solidFill>
            <a:schemeClr val="tx1"/>
          </a:solidFill>
          <a:prstDash val="dash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2</xdr:col>
      <xdr:colOff>933450</xdr:colOff>
      <xdr:row>19</xdr:row>
      <xdr:rowOff>142312</xdr:rowOff>
    </xdr:from>
    <xdr:to>
      <xdr:col>2</xdr:col>
      <xdr:colOff>3095625</xdr:colOff>
      <xdr:row>21</xdr:row>
      <xdr:rowOff>171450</xdr:rowOff>
    </xdr:to>
    <xdr:sp macro="" textlink="">
      <xdr:nvSpPr>
        <xdr:cNvPr id="18" name="Freeform 17"/>
        <xdr:cNvSpPr/>
      </xdr:nvSpPr>
      <xdr:spPr>
        <a:xfrm>
          <a:off x="2524125" y="3942787"/>
          <a:ext cx="2162175" cy="410138"/>
        </a:xfrm>
        <a:custGeom>
          <a:avLst/>
          <a:gdLst>
            <a:gd name="connsiteX0" fmla="*/ 0 w 2162175"/>
            <a:gd name="connsiteY0" fmla="*/ 19613 h 410138"/>
            <a:gd name="connsiteX1" fmla="*/ 28575 w 2162175"/>
            <a:gd name="connsiteY1" fmla="*/ 563 h 410138"/>
            <a:gd name="connsiteX2" fmla="*/ 209550 w 2162175"/>
            <a:gd name="connsiteY2" fmla="*/ 19613 h 410138"/>
            <a:gd name="connsiteX3" fmla="*/ 666750 w 2162175"/>
            <a:gd name="connsiteY3" fmla="*/ 38663 h 410138"/>
            <a:gd name="connsiteX4" fmla="*/ 742950 w 2162175"/>
            <a:gd name="connsiteY4" fmla="*/ 48188 h 410138"/>
            <a:gd name="connsiteX5" fmla="*/ 1238250 w 2162175"/>
            <a:gd name="connsiteY5" fmla="*/ 67238 h 410138"/>
            <a:gd name="connsiteX6" fmla="*/ 1314450 w 2162175"/>
            <a:gd name="connsiteY6" fmla="*/ 57713 h 410138"/>
            <a:gd name="connsiteX7" fmla="*/ 1343025 w 2162175"/>
            <a:gd name="connsiteY7" fmla="*/ 48188 h 410138"/>
            <a:gd name="connsiteX8" fmla="*/ 1647825 w 2162175"/>
            <a:gd name="connsiteY8" fmla="*/ 38663 h 410138"/>
            <a:gd name="connsiteX9" fmla="*/ 1971675 w 2162175"/>
            <a:gd name="connsiteY9" fmla="*/ 38663 h 410138"/>
            <a:gd name="connsiteX10" fmla="*/ 2009775 w 2162175"/>
            <a:gd name="connsiteY10" fmla="*/ 48188 h 410138"/>
            <a:gd name="connsiteX11" fmla="*/ 2057400 w 2162175"/>
            <a:gd name="connsiteY11" fmla="*/ 124388 h 410138"/>
            <a:gd name="connsiteX12" fmla="*/ 2076450 w 2162175"/>
            <a:gd name="connsiteY12" fmla="*/ 181538 h 410138"/>
            <a:gd name="connsiteX13" fmla="*/ 2085975 w 2162175"/>
            <a:gd name="connsiteY13" fmla="*/ 210113 h 410138"/>
            <a:gd name="connsiteX14" fmla="*/ 2095500 w 2162175"/>
            <a:gd name="connsiteY14" fmla="*/ 248213 h 410138"/>
            <a:gd name="connsiteX15" fmla="*/ 2114550 w 2162175"/>
            <a:gd name="connsiteY15" fmla="*/ 276788 h 410138"/>
            <a:gd name="connsiteX16" fmla="*/ 2133600 w 2162175"/>
            <a:gd name="connsiteY16" fmla="*/ 333938 h 410138"/>
            <a:gd name="connsiteX17" fmla="*/ 2152650 w 2162175"/>
            <a:gd name="connsiteY17" fmla="*/ 391088 h 410138"/>
            <a:gd name="connsiteX18" fmla="*/ 2162175 w 2162175"/>
            <a:gd name="connsiteY18" fmla="*/ 410138 h 4101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2162175" h="410138">
              <a:moveTo>
                <a:pt x="0" y="19613"/>
              </a:moveTo>
              <a:cubicBezTo>
                <a:pt x="9525" y="13263"/>
                <a:pt x="17161" y="1441"/>
                <a:pt x="28575" y="563"/>
              </a:cubicBezTo>
              <a:cubicBezTo>
                <a:pt x="35894" y="0"/>
                <a:pt x="197119" y="18232"/>
                <a:pt x="209550" y="19613"/>
              </a:cubicBezTo>
              <a:cubicBezTo>
                <a:pt x="386225" y="63782"/>
                <a:pt x="202416" y="20804"/>
                <a:pt x="666750" y="38663"/>
              </a:cubicBezTo>
              <a:cubicBezTo>
                <a:pt x="692329" y="39647"/>
                <a:pt x="717384" y="46910"/>
                <a:pt x="742950" y="48188"/>
              </a:cubicBezTo>
              <a:cubicBezTo>
                <a:pt x="907966" y="56439"/>
                <a:pt x="1238250" y="67238"/>
                <a:pt x="1238250" y="67238"/>
              </a:cubicBezTo>
              <a:cubicBezTo>
                <a:pt x="1263650" y="64063"/>
                <a:pt x="1289265" y="62292"/>
                <a:pt x="1314450" y="57713"/>
              </a:cubicBezTo>
              <a:cubicBezTo>
                <a:pt x="1324328" y="55917"/>
                <a:pt x="1333001" y="48761"/>
                <a:pt x="1343025" y="48188"/>
              </a:cubicBezTo>
              <a:cubicBezTo>
                <a:pt x="1444509" y="42389"/>
                <a:pt x="1546225" y="41838"/>
                <a:pt x="1647825" y="38663"/>
              </a:cubicBezTo>
              <a:cubicBezTo>
                <a:pt x="1809115" y="27142"/>
                <a:pt x="1787284" y="23297"/>
                <a:pt x="1971675" y="38663"/>
              </a:cubicBezTo>
              <a:cubicBezTo>
                <a:pt x="1984721" y="39750"/>
                <a:pt x="1997075" y="45013"/>
                <a:pt x="2009775" y="48188"/>
              </a:cubicBezTo>
              <a:cubicBezTo>
                <a:pt x="2034340" y="80941"/>
                <a:pt x="2042457" y="87032"/>
                <a:pt x="2057400" y="124388"/>
              </a:cubicBezTo>
              <a:cubicBezTo>
                <a:pt x="2064858" y="143032"/>
                <a:pt x="2070100" y="162488"/>
                <a:pt x="2076450" y="181538"/>
              </a:cubicBezTo>
              <a:lnTo>
                <a:pt x="2085975" y="210113"/>
              </a:lnTo>
              <a:cubicBezTo>
                <a:pt x="2090115" y="222532"/>
                <a:pt x="2090343" y="236181"/>
                <a:pt x="2095500" y="248213"/>
              </a:cubicBezTo>
              <a:cubicBezTo>
                <a:pt x="2100009" y="258735"/>
                <a:pt x="2109901" y="266327"/>
                <a:pt x="2114550" y="276788"/>
              </a:cubicBezTo>
              <a:cubicBezTo>
                <a:pt x="2122705" y="295138"/>
                <a:pt x="2127250" y="314888"/>
                <a:pt x="2133600" y="333938"/>
              </a:cubicBezTo>
              <a:lnTo>
                <a:pt x="2152650" y="391088"/>
              </a:lnTo>
              <a:cubicBezTo>
                <a:pt x="2154895" y="397823"/>
                <a:pt x="2159000" y="403788"/>
                <a:pt x="2162175" y="410138"/>
              </a:cubicBezTo>
            </a:path>
          </a:pathLst>
        </a:custGeom>
        <a:ln w="34925">
          <a:solidFill>
            <a:schemeClr val="tx1"/>
          </a:solidFill>
          <a:prstDash val="dash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2</xdr:col>
      <xdr:colOff>1181100</xdr:colOff>
      <xdr:row>8</xdr:row>
      <xdr:rowOff>38100</xdr:rowOff>
    </xdr:from>
    <xdr:to>
      <xdr:col>2</xdr:col>
      <xdr:colOff>1962150</xdr:colOff>
      <xdr:row>10</xdr:row>
      <xdr:rowOff>38100</xdr:rowOff>
    </xdr:to>
    <xdr:sp macro="" textlink="">
      <xdr:nvSpPr>
        <xdr:cNvPr id="19" name="TextBox 18"/>
        <xdr:cNvSpPr txBox="1"/>
      </xdr:nvSpPr>
      <xdr:spPr>
        <a:xfrm>
          <a:off x="2771775" y="1743075"/>
          <a:ext cx="781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a:t>DELTA</a:t>
          </a:r>
        </a:p>
      </xdr:txBody>
    </xdr:sp>
    <xdr:clientData/>
  </xdr:twoCellAnchor>
  <xdr:twoCellAnchor>
    <xdr:from>
      <xdr:col>1</xdr:col>
      <xdr:colOff>190500</xdr:colOff>
      <xdr:row>12</xdr:row>
      <xdr:rowOff>180975</xdr:rowOff>
    </xdr:from>
    <xdr:to>
      <xdr:col>1</xdr:col>
      <xdr:colOff>971550</xdr:colOff>
      <xdr:row>14</xdr:row>
      <xdr:rowOff>180975</xdr:rowOff>
    </xdr:to>
    <xdr:sp macro="" textlink="">
      <xdr:nvSpPr>
        <xdr:cNvPr id="20" name="TextBox 19"/>
        <xdr:cNvSpPr txBox="1"/>
      </xdr:nvSpPr>
      <xdr:spPr>
        <a:xfrm>
          <a:off x="800100" y="2647950"/>
          <a:ext cx="781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a:t>BETA</a:t>
          </a:r>
        </a:p>
      </xdr:txBody>
    </xdr:sp>
    <xdr:clientData/>
  </xdr:twoCellAnchor>
  <xdr:twoCellAnchor>
    <xdr:from>
      <xdr:col>2</xdr:col>
      <xdr:colOff>1181100</xdr:colOff>
      <xdr:row>21</xdr:row>
      <xdr:rowOff>104775</xdr:rowOff>
    </xdr:from>
    <xdr:to>
      <xdr:col>2</xdr:col>
      <xdr:colOff>1962150</xdr:colOff>
      <xdr:row>23</xdr:row>
      <xdr:rowOff>104775</xdr:rowOff>
    </xdr:to>
    <xdr:sp macro="" textlink="">
      <xdr:nvSpPr>
        <xdr:cNvPr id="21" name="TextBox 20"/>
        <xdr:cNvSpPr txBox="1"/>
      </xdr:nvSpPr>
      <xdr:spPr>
        <a:xfrm>
          <a:off x="2771775" y="4286250"/>
          <a:ext cx="781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a:t>ALPHA</a:t>
          </a:r>
        </a:p>
      </xdr:txBody>
    </xdr:sp>
    <xdr:clientData/>
  </xdr:twoCellAnchor>
  <xdr:oneCellAnchor>
    <xdr:from>
      <xdr:col>2</xdr:col>
      <xdr:colOff>1504951</xdr:colOff>
      <xdr:row>13</xdr:row>
      <xdr:rowOff>171451</xdr:rowOff>
    </xdr:from>
    <xdr:ext cx="1066800" cy="381000"/>
    <xdr:sp macro="" textlink="">
      <xdr:nvSpPr>
        <xdr:cNvPr id="17409" name="Text Box 1"/>
        <xdr:cNvSpPr txBox="1">
          <a:spLocks noChangeArrowheads="1"/>
        </xdr:cNvSpPr>
      </xdr:nvSpPr>
      <xdr:spPr bwMode="auto">
        <a:xfrm>
          <a:off x="3095626" y="2828926"/>
          <a:ext cx="1066800" cy="38100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100" b="1" i="0" u="none" strike="noStrike" baseline="0">
              <a:solidFill>
                <a:srgbClr val="000000"/>
              </a:solidFill>
              <a:latin typeface="Calibri"/>
              <a:cs typeface="Calibri"/>
            </a:rPr>
            <a:t>Lower Omega River</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1</xdr:col>
      <xdr:colOff>666750</xdr:colOff>
      <xdr:row>23</xdr:row>
      <xdr:rowOff>66675</xdr:rowOff>
    </xdr:from>
    <xdr:ext cx="1066800" cy="381000"/>
    <xdr:sp macro="" textlink="">
      <xdr:nvSpPr>
        <xdr:cNvPr id="31" name="Text Box 1"/>
        <xdr:cNvSpPr txBox="1">
          <a:spLocks noChangeArrowheads="1"/>
        </xdr:cNvSpPr>
      </xdr:nvSpPr>
      <xdr:spPr bwMode="auto">
        <a:xfrm>
          <a:off x="1276350" y="4629150"/>
          <a:ext cx="1066800" cy="381000"/>
        </a:xfrm>
        <a:prstGeom prst="rect">
          <a:avLst/>
        </a:prstGeom>
        <a:noFill/>
        <a:ln w="9525">
          <a:noFill/>
          <a:miter lim="800000"/>
          <a:headEnd/>
          <a:tailEnd/>
        </a:ln>
      </xdr:spPr>
      <xdr:txBody>
        <a:bodyPr wrap="square" lIns="91440" tIns="45720" rIns="91440" bIns="45720" anchor="t" upright="1">
          <a:noAutofit/>
        </a:bodyPr>
        <a:lstStyle/>
        <a:p>
          <a:pPr algn="r" rtl="0">
            <a:defRPr sz="1000"/>
          </a:pPr>
          <a:r>
            <a:rPr lang="en-CA" sz="1100" b="1" i="0" u="none" strike="noStrike" baseline="0">
              <a:solidFill>
                <a:srgbClr val="000000"/>
              </a:solidFill>
              <a:latin typeface="Calibri"/>
              <a:cs typeface="Calibri"/>
            </a:rPr>
            <a:t>Upper Omega River</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285750</xdr:colOff>
      <xdr:row>14</xdr:row>
      <xdr:rowOff>180975</xdr:rowOff>
    </xdr:from>
    <xdr:ext cx="762000" cy="381000"/>
    <xdr:sp macro="" textlink="">
      <xdr:nvSpPr>
        <xdr:cNvPr id="32" name="Text Box 1"/>
        <xdr:cNvSpPr txBox="1">
          <a:spLocks noChangeArrowheads="1"/>
        </xdr:cNvSpPr>
      </xdr:nvSpPr>
      <xdr:spPr bwMode="auto">
        <a:xfrm>
          <a:off x="285750" y="3028950"/>
          <a:ext cx="762000" cy="381000"/>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100" b="1" i="0" u="none" strike="noStrike" baseline="0">
              <a:solidFill>
                <a:srgbClr val="000000"/>
              </a:solidFill>
              <a:latin typeface="Calibri"/>
              <a:cs typeface="Calibri"/>
            </a:rPr>
            <a:t>Sigma River</a:t>
          </a:r>
        </a:p>
        <a:p>
          <a:pPr algn="l" rtl="0">
            <a:defRPr sz="1000"/>
          </a:pPr>
          <a:endParaRPr lang="en-CA" sz="1100" b="0" i="0" u="none" strike="noStrike" baseline="0">
            <a:solidFill>
              <a:srgbClr val="000000"/>
            </a:solidFill>
            <a:latin typeface="Calibri"/>
            <a:cs typeface="Calibri"/>
          </a:endParaRPr>
        </a:p>
      </xdr:txBody>
    </xdr:sp>
    <xdr:clientData/>
  </xdr:oneCellAnchor>
  <xdr:twoCellAnchor>
    <xdr:from>
      <xdr:col>2</xdr:col>
      <xdr:colOff>2647950</xdr:colOff>
      <xdr:row>7</xdr:row>
      <xdr:rowOff>152399</xdr:rowOff>
    </xdr:from>
    <xdr:to>
      <xdr:col>2</xdr:col>
      <xdr:colOff>3429000</xdr:colOff>
      <xdr:row>10</xdr:row>
      <xdr:rowOff>66674</xdr:rowOff>
    </xdr:to>
    <xdr:sp macro="" textlink="">
      <xdr:nvSpPr>
        <xdr:cNvPr id="39" name="TextBox 38"/>
        <xdr:cNvSpPr txBox="1"/>
      </xdr:nvSpPr>
      <xdr:spPr>
        <a:xfrm>
          <a:off x="4238625" y="1666874"/>
          <a:ext cx="7810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200" b="1"/>
            <a:t>Sea</a:t>
          </a:r>
          <a:r>
            <a:rPr lang="en-CA" sz="1200" b="1" baseline="0"/>
            <a:t> of Mu</a:t>
          </a:r>
          <a:endParaRPr lang="en-CA" sz="1200" b="1"/>
        </a:p>
      </xdr:txBody>
    </xdr:sp>
    <xdr:clientData/>
  </xdr:twoCellAnchor>
  <xdr:twoCellAnchor>
    <xdr:from>
      <xdr:col>2</xdr:col>
      <xdr:colOff>1362075</xdr:colOff>
      <xdr:row>12</xdr:row>
      <xdr:rowOff>47625</xdr:rowOff>
    </xdr:from>
    <xdr:to>
      <xdr:col>2</xdr:col>
      <xdr:colOff>1428750</xdr:colOff>
      <xdr:row>13</xdr:row>
      <xdr:rowOff>38100</xdr:rowOff>
    </xdr:to>
    <xdr:cxnSp macro="">
      <xdr:nvCxnSpPr>
        <xdr:cNvPr id="41" name="Straight Connector 40"/>
        <xdr:cNvCxnSpPr/>
      </xdr:nvCxnSpPr>
      <xdr:spPr>
        <a:xfrm>
          <a:off x="2952750" y="2514600"/>
          <a:ext cx="66675" cy="18097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257175</xdr:colOff>
      <xdr:row>6</xdr:row>
      <xdr:rowOff>152401</xdr:rowOff>
    </xdr:from>
    <xdr:to>
      <xdr:col>0</xdr:col>
      <xdr:colOff>361950</xdr:colOff>
      <xdr:row>7</xdr:row>
      <xdr:rowOff>76201</xdr:rowOff>
    </xdr:to>
    <xdr:sp macro="" textlink="">
      <xdr:nvSpPr>
        <xdr:cNvPr id="44" name="7-Point Star 43"/>
        <xdr:cNvSpPr/>
      </xdr:nvSpPr>
      <xdr:spPr>
        <a:xfrm>
          <a:off x="257175" y="1476376"/>
          <a:ext cx="104775" cy="114300"/>
        </a:xfrm>
        <a:prstGeom prst="star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247650</xdr:colOff>
      <xdr:row>17</xdr:row>
      <xdr:rowOff>28575</xdr:rowOff>
    </xdr:from>
    <xdr:to>
      <xdr:col>2</xdr:col>
      <xdr:colOff>352425</xdr:colOff>
      <xdr:row>17</xdr:row>
      <xdr:rowOff>142875</xdr:rowOff>
    </xdr:to>
    <xdr:sp macro="" textlink="">
      <xdr:nvSpPr>
        <xdr:cNvPr id="45" name="7-Point Star 44"/>
        <xdr:cNvSpPr/>
      </xdr:nvSpPr>
      <xdr:spPr>
        <a:xfrm>
          <a:off x="1838325" y="3448050"/>
          <a:ext cx="104775" cy="114300"/>
        </a:xfrm>
        <a:prstGeom prst="star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2219325</xdr:colOff>
      <xdr:row>11</xdr:row>
      <xdr:rowOff>123825</xdr:rowOff>
    </xdr:from>
    <xdr:to>
      <xdr:col>2</xdr:col>
      <xdr:colOff>2324100</xdr:colOff>
      <xdr:row>12</xdr:row>
      <xdr:rowOff>47625</xdr:rowOff>
    </xdr:to>
    <xdr:sp macro="" textlink="">
      <xdr:nvSpPr>
        <xdr:cNvPr id="46" name="7-Point Star 45"/>
        <xdr:cNvSpPr/>
      </xdr:nvSpPr>
      <xdr:spPr>
        <a:xfrm>
          <a:off x="3810000" y="2400300"/>
          <a:ext cx="104775" cy="114300"/>
        </a:xfrm>
        <a:prstGeom prst="star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2</xdr:col>
      <xdr:colOff>730017</xdr:colOff>
      <xdr:row>23</xdr:row>
      <xdr:rowOff>100748</xdr:rowOff>
    </xdr:from>
    <xdr:to>
      <xdr:col>2</xdr:col>
      <xdr:colOff>917221</xdr:colOff>
      <xdr:row>24</xdr:row>
      <xdr:rowOff>75707</xdr:rowOff>
    </xdr:to>
    <xdr:sp macro="" textlink="">
      <xdr:nvSpPr>
        <xdr:cNvPr id="50" name="Isosceles Triangle 49"/>
        <xdr:cNvSpPr/>
      </xdr:nvSpPr>
      <xdr:spPr>
        <a:xfrm rot="809002">
          <a:off x="2320692" y="4663223"/>
          <a:ext cx="187204" cy="165459"/>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0</xdr:col>
      <xdr:colOff>247651</xdr:colOff>
      <xdr:row>8</xdr:row>
      <xdr:rowOff>0</xdr:rowOff>
    </xdr:from>
    <xdr:to>
      <xdr:col>0</xdr:col>
      <xdr:colOff>356640</xdr:colOff>
      <xdr:row>8</xdr:row>
      <xdr:rowOff>120029</xdr:rowOff>
    </xdr:to>
    <xdr:sp macro="" textlink="">
      <xdr:nvSpPr>
        <xdr:cNvPr id="53" name="Isosceles Triangle 52"/>
        <xdr:cNvSpPr/>
      </xdr:nvSpPr>
      <xdr:spPr>
        <a:xfrm rot="4264921">
          <a:off x="242131" y="1710495"/>
          <a:ext cx="120029" cy="108989"/>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0</xdr:col>
      <xdr:colOff>219076</xdr:colOff>
      <xdr:row>9</xdr:row>
      <xdr:rowOff>28575</xdr:rowOff>
    </xdr:from>
    <xdr:to>
      <xdr:col>0</xdr:col>
      <xdr:colOff>333376</xdr:colOff>
      <xdr:row>9</xdr:row>
      <xdr:rowOff>133350</xdr:rowOff>
    </xdr:to>
    <xdr:cxnSp macro="">
      <xdr:nvCxnSpPr>
        <xdr:cNvPr id="54" name="Straight Connector 53"/>
        <xdr:cNvCxnSpPr/>
      </xdr:nvCxnSpPr>
      <xdr:spPr>
        <a:xfrm>
          <a:off x="219076" y="1924050"/>
          <a:ext cx="114300" cy="10477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171452</xdr:colOff>
      <xdr:row>10</xdr:row>
      <xdr:rowOff>9525</xdr:rowOff>
    </xdr:from>
    <xdr:to>
      <xdr:col>0</xdr:col>
      <xdr:colOff>400052</xdr:colOff>
      <xdr:row>10</xdr:row>
      <xdr:rowOff>174601</xdr:rowOff>
    </xdr:to>
    <xdr:sp macro="" textlink="">
      <xdr:nvSpPr>
        <xdr:cNvPr id="55" name="Freeform 54"/>
        <xdr:cNvSpPr/>
      </xdr:nvSpPr>
      <xdr:spPr>
        <a:xfrm>
          <a:off x="171452" y="2095500"/>
          <a:ext cx="228600" cy="165076"/>
        </a:xfrm>
        <a:custGeom>
          <a:avLst/>
          <a:gdLst>
            <a:gd name="connsiteX0" fmla="*/ 11176 w 496951"/>
            <a:gd name="connsiteY0" fmla="*/ 123825 h 222226"/>
            <a:gd name="connsiteX1" fmla="*/ 1651 w 496951"/>
            <a:gd name="connsiteY1" fmla="*/ 95250 h 222226"/>
            <a:gd name="connsiteX2" fmla="*/ 58801 w 496951"/>
            <a:gd name="connsiteY2" fmla="*/ 57150 h 222226"/>
            <a:gd name="connsiteX3" fmla="*/ 125476 w 496951"/>
            <a:gd name="connsiteY3" fmla="*/ 47625 h 222226"/>
            <a:gd name="connsiteX4" fmla="*/ 258826 w 496951"/>
            <a:gd name="connsiteY4" fmla="*/ 38100 h 222226"/>
            <a:gd name="connsiteX5" fmla="*/ 325501 w 496951"/>
            <a:gd name="connsiteY5" fmla="*/ 28575 h 222226"/>
            <a:gd name="connsiteX6" fmla="*/ 382651 w 496951"/>
            <a:gd name="connsiteY6" fmla="*/ 9525 h 222226"/>
            <a:gd name="connsiteX7" fmla="*/ 411226 w 496951"/>
            <a:gd name="connsiteY7" fmla="*/ 0 h 222226"/>
            <a:gd name="connsiteX8" fmla="*/ 477901 w 496951"/>
            <a:gd name="connsiteY8" fmla="*/ 66675 h 222226"/>
            <a:gd name="connsiteX9" fmla="*/ 496951 w 496951"/>
            <a:gd name="connsiteY9" fmla="*/ 123825 h 222226"/>
            <a:gd name="connsiteX10" fmla="*/ 430276 w 496951"/>
            <a:gd name="connsiteY10" fmla="*/ 142875 h 222226"/>
            <a:gd name="connsiteX11" fmla="*/ 325501 w 496951"/>
            <a:gd name="connsiteY11" fmla="*/ 152400 h 222226"/>
            <a:gd name="connsiteX12" fmla="*/ 296926 w 496951"/>
            <a:gd name="connsiteY12" fmla="*/ 161925 h 222226"/>
            <a:gd name="connsiteX13" fmla="*/ 220726 w 496951"/>
            <a:gd name="connsiteY13" fmla="*/ 180975 h 222226"/>
            <a:gd name="connsiteX14" fmla="*/ 192151 w 496951"/>
            <a:gd name="connsiteY14" fmla="*/ 200025 h 222226"/>
            <a:gd name="connsiteX15" fmla="*/ 58801 w 496951"/>
            <a:gd name="connsiteY15" fmla="*/ 200025 h 222226"/>
            <a:gd name="connsiteX16" fmla="*/ 11176 w 496951"/>
            <a:gd name="connsiteY16" fmla="*/ 142875 h 222226"/>
            <a:gd name="connsiteX17" fmla="*/ 11176 w 496951"/>
            <a:gd name="connsiteY17" fmla="*/ 123825 h 2222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96951" h="222226">
              <a:moveTo>
                <a:pt x="11176" y="123825"/>
              </a:moveTo>
              <a:cubicBezTo>
                <a:pt x="9588" y="115887"/>
                <a:pt x="0" y="105154"/>
                <a:pt x="1651" y="95250"/>
              </a:cubicBezTo>
              <a:cubicBezTo>
                <a:pt x="7108" y="62508"/>
                <a:pt x="33443" y="61760"/>
                <a:pt x="58801" y="57150"/>
              </a:cubicBezTo>
              <a:cubicBezTo>
                <a:pt x="80890" y="53134"/>
                <a:pt x="103126" y="49754"/>
                <a:pt x="125476" y="47625"/>
              </a:cubicBezTo>
              <a:cubicBezTo>
                <a:pt x="169839" y="43400"/>
                <a:pt x="214463" y="42325"/>
                <a:pt x="258826" y="38100"/>
              </a:cubicBezTo>
              <a:cubicBezTo>
                <a:pt x="281176" y="35971"/>
                <a:pt x="303276" y="31750"/>
                <a:pt x="325501" y="28575"/>
              </a:cubicBezTo>
              <a:lnTo>
                <a:pt x="382651" y="9525"/>
              </a:lnTo>
              <a:lnTo>
                <a:pt x="411226" y="0"/>
              </a:lnTo>
              <a:cubicBezTo>
                <a:pt x="461521" y="16765"/>
                <a:pt x="434232" y="1171"/>
                <a:pt x="477901" y="66675"/>
              </a:cubicBezTo>
              <a:cubicBezTo>
                <a:pt x="489040" y="83383"/>
                <a:pt x="496951" y="123825"/>
                <a:pt x="496951" y="123825"/>
              </a:cubicBezTo>
              <a:cubicBezTo>
                <a:pt x="477361" y="130355"/>
                <a:pt x="450210" y="140217"/>
                <a:pt x="430276" y="142875"/>
              </a:cubicBezTo>
              <a:cubicBezTo>
                <a:pt x="395515" y="147510"/>
                <a:pt x="360426" y="149225"/>
                <a:pt x="325501" y="152400"/>
              </a:cubicBezTo>
              <a:cubicBezTo>
                <a:pt x="315976" y="155575"/>
                <a:pt x="306666" y="159490"/>
                <a:pt x="296926" y="161925"/>
              </a:cubicBezTo>
              <a:lnTo>
                <a:pt x="220726" y="180975"/>
              </a:lnTo>
              <a:cubicBezTo>
                <a:pt x="211201" y="187325"/>
                <a:pt x="202390" y="194905"/>
                <a:pt x="192151" y="200025"/>
              </a:cubicBezTo>
              <a:cubicBezTo>
                <a:pt x="147750" y="222226"/>
                <a:pt x="112648" y="204920"/>
                <a:pt x="58801" y="200025"/>
              </a:cubicBezTo>
              <a:cubicBezTo>
                <a:pt x="37735" y="178959"/>
                <a:pt x="24437" y="169397"/>
                <a:pt x="11176" y="142875"/>
              </a:cubicBezTo>
              <a:cubicBezTo>
                <a:pt x="6686" y="133895"/>
                <a:pt x="12764" y="131763"/>
                <a:pt x="11176" y="123825"/>
              </a:cubicBezTo>
              <a:close/>
            </a:path>
          </a:pathLst>
        </a:custGeom>
        <a:solidFill>
          <a:srgbClr val="33FC04"/>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twoCellAnchor>
    <xdr:from>
      <xdr:col>0</xdr:col>
      <xdr:colOff>142875</xdr:colOff>
      <xdr:row>11</xdr:row>
      <xdr:rowOff>76200</xdr:rowOff>
    </xdr:from>
    <xdr:to>
      <xdr:col>0</xdr:col>
      <xdr:colOff>400050</xdr:colOff>
      <xdr:row>11</xdr:row>
      <xdr:rowOff>161925</xdr:rowOff>
    </xdr:to>
    <xdr:sp macro="" textlink="">
      <xdr:nvSpPr>
        <xdr:cNvPr id="59" name="Freeform 58"/>
        <xdr:cNvSpPr/>
      </xdr:nvSpPr>
      <xdr:spPr>
        <a:xfrm>
          <a:off x="142875" y="2352675"/>
          <a:ext cx="257175" cy="85725"/>
        </a:xfrm>
        <a:custGeom>
          <a:avLst/>
          <a:gdLst>
            <a:gd name="connsiteX0" fmla="*/ 546863 w 546863"/>
            <a:gd name="connsiteY0" fmla="*/ 76200 h 304800"/>
            <a:gd name="connsiteX1" fmla="*/ 537338 w 546863"/>
            <a:gd name="connsiteY1" fmla="*/ 47625 h 304800"/>
            <a:gd name="connsiteX2" fmla="*/ 499238 w 546863"/>
            <a:gd name="connsiteY2" fmla="*/ 38100 h 304800"/>
            <a:gd name="connsiteX3" fmla="*/ 470663 w 546863"/>
            <a:gd name="connsiteY3" fmla="*/ 19050 h 304800"/>
            <a:gd name="connsiteX4" fmla="*/ 384938 w 546863"/>
            <a:gd name="connsiteY4" fmla="*/ 0 h 304800"/>
            <a:gd name="connsiteX5" fmla="*/ 194438 w 546863"/>
            <a:gd name="connsiteY5" fmla="*/ 9525 h 304800"/>
            <a:gd name="connsiteX6" fmla="*/ 127763 w 546863"/>
            <a:gd name="connsiteY6" fmla="*/ 28575 h 304800"/>
            <a:gd name="connsiteX7" fmla="*/ 22988 w 546863"/>
            <a:gd name="connsiteY7" fmla="*/ 57150 h 304800"/>
            <a:gd name="connsiteX8" fmla="*/ 3938 w 546863"/>
            <a:gd name="connsiteY8" fmla="*/ 114300 h 304800"/>
            <a:gd name="connsiteX9" fmla="*/ 13463 w 546863"/>
            <a:gd name="connsiteY9" fmla="*/ 161925 h 304800"/>
            <a:gd name="connsiteX10" fmla="*/ 51563 w 546863"/>
            <a:gd name="connsiteY10" fmla="*/ 228600 h 304800"/>
            <a:gd name="connsiteX11" fmla="*/ 70613 w 546863"/>
            <a:gd name="connsiteY11" fmla="*/ 285750 h 304800"/>
            <a:gd name="connsiteX12" fmla="*/ 99188 w 546863"/>
            <a:gd name="connsiteY12" fmla="*/ 295275 h 304800"/>
            <a:gd name="connsiteX13" fmla="*/ 146813 w 546863"/>
            <a:gd name="connsiteY13" fmla="*/ 304800 h 304800"/>
            <a:gd name="connsiteX14" fmla="*/ 346838 w 546863"/>
            <a:gd name="connsiteY14" fmla="*/ 295275 h 304800"/>
            <a:gd name="connsiteX15" fmla="*/ 499238 w 546863"/>
            <a:gd name="connsiteY15" fmla="*/ 266700 h 304800"/>
            <a:gd name="connsiteX16" fmla="*/ 518288 w 546863"/>
            <a:gd name="connsiteY16" fmla="*/ 238125 h 304800"/>
            <a:gd name="connsiteX17" fmla="*/ 537338 w 546863"/>
            <a:gd name="connsiteY17" fmla="*/ 180975 h 304800"/>
            <a:gd name="connsiteX18" fmla="*/ 546863 w 546863"/>
            <a:gd name="connsiteY18" fmla="*/ 76200 h 304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46863" h="304800">
              <a:moveTo>
                <a:pt x="546863" y="76200"/>
              </a:moveTo>
              <a:cubicBezTo>
                <a:pt x="546863" y="53975"/>
                <a:pt x="545178" y="53897"/>
                <a:pt x="537338" y="47625"/>
              </a:cubicBezTo>
              <a:cubicBezTo>
                <a:pt x="527116" y="39447"/>
                <a:pt x="511270" y="43257"/>
                <a:pt x="499238" y="38100"/>
              </a:cubicBezTo>
              <a:cubicBezTo>
                <a:pt x="488716" y="33591"/>
                <a:pt x="481185" y="23559"/>
                <a:pt x="470663" y="19050"/>
              </a:cubicBezTo>
              <a:cubicBezTo>
                <a:pt x="458893" y="14006"/>
                <a:pt x="393414" y="1695"/>
                <a:pt x="384938" y="0"/>
              </a:cubicBezTo>
              <a:cubicBezTo>
                <a:pt x="321438" y="3175"/>
                <a:pt x="257798" y="4245"/>
                <a:pt x="194438" y="9525"/>
              </a:cubicBezTo>
              <a:cubicBezTo>
                <a:pt x="171593" y="11429"/>
                <a:pt x="149586" y="22623"/>
                <a:pt x="127763" y="28575"/>
              </a:cubicBezTo>
              <a:cubicBezTo>
                <a:pt x="9595" y="60803"/>
                <a:pt x="88760" y="35226"/>
                <a:pt x="22988" y="57150"/>
              </a:cubicBezTo>
              <a:cubicBezTo>
                <a:pt x="16638" y="76200"/>
                <a:pt x="0" y="94609"/>
                <a:pt x="3938" y="114300"/>
              </a:cubicBezTo>
              <a:cubicBezTo>
                <a:pt x="7113" y="130175"/>
                <a:pt x="8343" y="146566"/>
                <a:pt x="13463" y="161925"/>
              </a:cubicBezTo>
              <a:cubicBezTo>
                <a:pt x="38804" y="237949"/>
                <a:pt x="23692" y="165890"/>
                <a:pt x="51563" y="228600"/>
              </a:cubicBezTo>
              <a:cubicBezTo>
                <a:pt x="59718" y="246950"/>
                <a:pt x="64263" y="266700"/>
                <a:pt x="70613" y="285750"/>
              </a:cubicBezTo>
              <a:cubicBezTo>
                <a:pt x="73788" y="295275"/>
                <a:pt x="89448" y="292840"/>
                <a:pt x="99188" y="295275"/>
              </a:cubicBezTo>
              <a:cubicBezTo>
                <a:pt x="114894" y="299202"/>
                <a:pt x="130938" y="301625"/>
                <a:pt x="146813" y="304800"/>
              </a:cubicBezTo>
              <a:cubicBezTo>
                <a:pt x="213488" y="301625"/>
                <a:pt x="280270" y="300206"/>
                <a:pt x="346838" y="295275"/>
              </a:cubicBezTo>
              <a:cubicBezTo>
                <a:pt x="370420" y="293528"/>
                <a:pt x="494874" y="267573"/>
                <a:pt x="499238" y="266700"/>
              </a:cubicBezTo>
              <a:cubicBezTo>
                <a:pt x="505588" y="257175"/>
                <a:pt x="513639" y="248586"/>
                <a:pt x="518288" y="238125"/>
              </a:cubicBezTo>
              <a:cubicBezTo>
                <a:pt x="526443" y="219775"/>
                <a:pt x="537338" y="180975"/>
                <a:pt x="537338" y="180975"/>
              </a:cubicBezTo>
              <a:cubicBezTo>
                <a:pt x="525844" y="89023"/>
                <a:pt x="546863" y="98425"/>
                <a:pt x="546863" y="76200"/>
              </a:cubicBezTo>
              <a:close/>
            </a:path>
          </a:pathLst>
        </a:cu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oneCellAnchor>
    <xdr:from>
      <xdr:col>0</xdr:col>
      <xdr:colOff>419099</xdr:colOff>
      <xdr:row>6</xdr:row>
      <xdr:rowOff>104774</xdr:rowOff>
    </xdr:from>
    <xdr:ext cx="1266825" cy="285751"/>
    <xdr:sp macro="" textlink="">
      <xdr:nvSpPr>
        <xdr:cNvPr id="62" name="Text Box 1"/>
        <xdr:cNvSpPr txBox="1">
          <a:spLocks noChangeArrowheads="1"/>
        </xdr:cNvSpPr>
      </xdr:nvSpPr>
      <xdr:spPr bwMode="auto">
        <a:xfrm>
          <a:off x="419099" y="1428749"/>
          <a:ext cx="126682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00" b="1" i="0" u="none" strike="noStrike" baseline="0">
              <a:solidFill>
                <a:srgbClr val="000000"/>
              </a:solidFill>
              <a:latin typeface="Calibri"/>
              <a:cs typeface="Calibri"/>
            </a:rPr>
            <a:t>Major uban centre</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428625</xdr:colOff>
      <xdr:row>6</xdr:row>
      <xdr:rowOff>76200</xdr:rowOff>
    </xdr:from>
    <xdr:ext cx="1266825" cy="285751"/>
    <xdr:sp macro="" textlink="">
      <xdr:nvSpPr>
        <xdr:cNvPr id="63" name="Text Box 1"/>
        <xdr:cNvSpPr txBox="1">
          <a:spLocks noChangeArrowheads="1"/>
        </xdr:cNvSpPr>
      </xdr:nvSpPr>
      <xdr:spPr bwMode="auto">
        <a:xfrm>
          <a:off x="428625" y="1400175"/>
          <a:ext cx="126682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400050</xdr:colOff>
      <xdr:row>7</xdr:row>
      <xdr:rowOff>104775</xdr:rowOff>
    </xdr:from>
    <xdr:ext cx="1266825" cy="285751"/>
    <xdr:sp macro="" textlink="">
      <xdr:nvSpPr>
        <xdr:cNvPr id="64" name="Text Box 1"/>
        <xdr:cNvSpPr txBox="1">
          <a:spLocks noChangeArrowheads="1"/>
        </xdr:cNvSpPr>
      </xdr:nvSpPr>
      <xdr:spPr bwMode="auto">
        <a:xfrm>
          <a:off x="400050" y="1619250"/>
          <a:ext cx="126682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00" b="1" i="0" u="none" strike="noStrike" baseline="0">
              <a:solidFill>
                <a:srgbClr val="000000"/>
              </a:solidFill>
              <a:latin typeface="Calibri"/>
              <a:cs typeface="Calibri"/>
            </a:rPr>
            <a:t>New dam site</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400050</xdr:colOff>
      <xdr:row>8</xdr:row>
      <xdr:rowOff>114300</xdr:rowOff>
    </xdr:from>
    <xdr:ext cx="1266825" cy="285751"/>
    <xdr:sp macro="" textlink="">
      <xdr:nvSpPr>
        <xdr:cNvPr id="65" name="Text Box 1"/>
        <xdr:cNvSpPr txBox="1">
          <a:spLocks noChangeArrowheads="1"/>
        </xdr:cNvSpPr>
      </xdr:nvSpPr>
      <xdr:spPr bwMode="auto">
        <a:xfrm>
          <a:off x="400050" y="1819275"/>
          <a:ext cx="126682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00" b="1" i="0" u="none" strike="noStrike" baseline="0">
              <a:solidFill>
                <a:srgbClr val="000000"/>
              </a:solidFill>
              <a:latin typeface="Calibri"/>
              <a:cs typeface="Calibri"/>
            </a:rPr>
            <a:t>Old barrage site</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409575</xdr:colOff>
      <xdr:row>9</xdr:row>
      <xdr:rowOff>123825</xdr:rowOff>
    </xdr:from>
    <xdr:ext cx="1466850" cy="285751"/>
    <xdr:sp macro="" textlink="">
      <xdr:nvSpPr>
        <xdr:cNvPr id="66" name="Text Box 1"/>
        <xdr:cNvSpPr txBox="1">
          <a:spLocks noChangeArrowheads="1"/>
        </xdr:cNvSpPr>
      </xdr:nvSpPr>
      <xdr:spPr bwMode="auto">
        <a:xfrm>
          <a:off x="409575" y="2019300"/>
          <a:ext cx="1466850"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00" b="1" i="0" u="none" strike="noStrike" baseline="0">
              <a:solidFill>
                <a:srgbClr val="000000"/>
              </a:solidFill>
              <a:latin typeface="Calibri"/>
              <a:cs typeface="Calibri"/>
            </a:rPr>
            <a:t>Existing irrigation area</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0</xdr:col>
      <xdr:colOff>390525</xdr:colOff>
      <xdr:row>10</xdr:row>
      <xdr:rowOff>142875</xdr:rowOff>
    </xdr:from>
    <xdr:ext cx="1466850" cy="285751"/>
    <xdr:sp macro="" textlink="">
      <xdr:nvSpPr>
        <xdr:cNvPr id="67" name="Text Box 1"/>
        <xdr:cNvSpPr txBox="1">
          <a:spLocks noChangeArrowheads="1"/>
        </xdr:cNvSpPr>
      </xdr:nvSpPr>
      <xdr:spPr bwMode="auto">
        <a:xfrm>
          <a:off x="390525" y="2228850"/>
          <a:ext cx="1466850"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00" b="1" i="0" u="none" strike="noStrike" baseline="0">
              <a:solidFill>
                <a:srgbClr val="000000"/>
              </a:solidFill>
              <a:latin typeface="Calibri"/>
              <a:cs typeface="Calibri"/>
            </a:rPr>
            <a:t>Potential irrigation area</a:t>
          </a:r>
        </a:p>
        <a:p>
          <a:pPr algn="l" rtl="0">
            <a:defRPr sz="1000"/>
          </a:pPr>
          <a:endParaRPr lang="en-CA" sz="1100" b="0" i="0" u="none" strike="noStrike" baseline="0">
            <a:solidFill>
              <a:srgbClr val="000000"/>
            </a:solidFill>
            <a:latin typeface="Calibri"/>
            <a:cs typeface="Calibri"/>
          </a:endParaRPr>
        </a:p>
      </xdr:txBody>
    </xdr:sp>
    <xdr:clientData/>
  </xdr:oneCellAnchor>
  <xdr:twoCellAnchor>
    <xdr:from>
      <xdr:col>2</xdr:col>
      <xdr:colOff>190500</xdr:colOff>
      <xdr:row>25</xdr:row>
      <xdr:rowOff>85725</xdr:rowOff>
    </xdr:from>
    <xdr:to>
      <xdr:col>2</xdr:col>
      <xdr:colOff>666750</xdr:colOff>
      <xdr:row>27</xdr:row>
      <xdr:rowOff>19050</xdr:rowOff>
    </xdr:to>
    <xdr:sp macro="" textlink="">
      <xdr:nvSpPr>
        <xdr:cNvPr id="68" name="Freeform 67"/>
        <xdr:cNvSpPr/>
      </xdr:nvSpPr>
      <xdr:spPr>
        <a:xfrm>
          <a:off x="1781175" y="5029200"/>
          <a:ext cx="476250" cy="314325"/>
        </a:xfrm>
        <a:custGeom>
          <a:avLst/>
          <a:gdLst>
            <a:gd name="connsiteX0" fmla="*/ 0 w 1685925"/>
            <a:gd name="connsiteY0" fmla="*/ 342900 h 361950"/>
            <a:gd name="connsiteX1" fmla="*/ 28575 w 1685925"/>
            <a:gd name="connsiteY1" fmla="*/ 333375 h 361950"/>
            <a:gd name="connsiteX2" fmla="*/ 57150 w 1685925"/>
            <a:gd name="connsiteY2" fmla="*/ 314325 h 361950"/>
            <a:gd name="connsiteX3" fmla="*/ 133350 w 1685925"/>
            <a:gd name="connsiteY3" fmla="*/ 295275 h 361950"/>
            <a:gd name="connsiteX4" fmla="*/ 161925 w 1685925"/>
            <a:gd name="connsiteY4" fmla="*/ 285750 h 361950"/>
            <a:gd name="connsiteX5" fmla="*/ 285750 w 1685925"/>
            <a:gd name="connsiteY5" fmla="*/ 295275 h 361950"/>
            <a:gd name="connsiteX6" fmla="*/ 333375 w 1685925"/>
            <a:gd name="connsiteY6" fmla="*/ 304800 h 361950"/>
            <a:gd name="connsiteX7" fmla="*/ 390525 w 1685925"/>
            <a:gd name="connsiteY7" fmla="*/ 314325 h 361950"/>
            <a:gd name="connsiteX8" fmla="*/ 438150 w 1685925"/>
            <a:gd name="connsiteY8" fmla="*/ 333375 h 361950"/>
            <a:gd name="connsiteX9" fmla="*/ 466725 w 1685925"/>
            <a:gd name="connsiteY9" fmla="*/ 342900 h 361950"/>
            <a:gd name="connsiteX10" fmla="*/ 581025 w 1685925"/>
            <a:gd name="connsiteY10" fmla="*/ 352425 h 361950"/>
            <a:gd name="connsiteX11" fmla="*/ 609600 w 1685925"/>
            <a:gd name="connsiteY11" fmla="*/ 361950 h 361950"/>
            <a:gd name="connsiteX12" fmla="*/ 762000 w 1685925"/>
            <a:gd name="connsiteY12" fmla="*/ 342900 h 361950"/>
            <a:gd name="connsiteX13" fmla="*/ 790575 w 1685925"/>
            <a:gd name="connsiteY13" fmla="*/ 323850 h 361950"/>
            <a:gd name="connsiteX14" fmla="*/ 819150 w 1685925"/>
            <a:gd name="connsiteY14" fmla="*/ 314325 h 361950"/>
            <a:gd name="connsiteX15" fmla="*/ 885825 w 1685925"/>
            <a:gd name="connsiteY15" fmla="*/ 266700 h 361950"/>
            <a:gd name="connsiteX16" fmla="*/ 981075 w 1685925"/>
            <a:gd name="connsiteY16" fmla="*/ 219075 h 361950"/>
            <a:gd name="connsiteX17" fmla="*/ 1038225 w 1685925"/>
            <a:gd name="connsiteY17" fmla="*/ 190500 h 361950"/>
            <a:gd name="connsiteX18" fmla="*/ 1085850 w 1685925"/>
            <a:gd name="connsiteY18" fmla="*/ 171450 h 361950"/>
            <a:gd name="connsiteX19" fmla="*/ 1114425 w 1685925"/>
            <a:gd name="connsiteY19" fmla="*/ 161925 h 361950"/>
            <a:gd name="connsiteX20" fmla="*/ 1200150 w 1685925"/>
            <a:gd name="connsiteY20" fmla="*/ 133350 h 361950"/>
            <a:gd name="connsiteX21" fmla="*/ 1304925 w 1685925"/>
            <a:gd name="connsiteY21" fmla="*/ 104775 h 361950"/>
            <a:gd name="connsiteX22" fmla="*/ 1428750 w 1685925"/>
            <a:gd name="connsiteY22" fmla="*/ 85725 h 361950"/>
            <a:gd name="connsiteX23" fmla="*/ 1476375 w 1685925"/>
            <a:gd name="connsiteY23" fmla="*/ 76200 h 361950"/>
            <a:gd name="connsiteX24" fmla="*/ 1581150 w 1685925"/>
            <a:gd name="connsiteY24" fmla="*/ 66675 h 361950"/>
            <a:gd name="connsiteX25" fmla="*/ 1609725 w 1685925"/>
            <a:gd name="connsiteY25" fmla="*/ 57150 h 361950"/>
            <a:gd name="connsiteX26" fmla="*/ 1647825 w 1685925"/>
            <a:gd name="connsiteY26" fmla="*/ 47625 h 361950"/>
            <a:gd name="connsiteX27" fmla="*/ 1685925 w 1685925"/>
            <a:gd name="connsiteY27" fmla="*/ 0 h 3619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685925" h="361950">
              <a:moveTo>
                <a:pt x="0" y="342900"/>
              </a:moveTo>
              <a:cubicBezTo>
                <a:pt x="9525" y="339725"/>
                <a:pt x="19595" y="337865"/>
                <a:pt x="28575" y="333375"/>
              </a:cubicBezTo>
              <a:cubicBezTo>
                <a:pt x="38814" y="328255"/>
                <a:pt x="46392" y="318237"/>
                <a:pt x="57150" y="314325"/>
              </a:cubicBezTo>
              <a:cubicBezTo>
                <a:pt x="81755" y="305378"/>
                <a:pt x="108512" y="303554"/>
                <a:pt x="133350" y="295275"/>
              </a:cubicBezTo>
              <a:lnTo>
                <a:pt x="161925" y="285750"/>
              </a:lnTo>
              <a:cubicBezTo>
                <a:pt x="203200" y="288925"/>
                <a:pt x="244606" y="290703"/>
                <a:pt x="285750" y="295275"/>
              </a:cubicBezTo>
              <a:cubicBezTo>
                <a:pt x="301840" y="297063"/>
                <a:pt x="317447" y="301904"/>
                <a:pt x="333375" y="304800"/>
              </a:cubicBezTo>
              <a:cubicBezTo>
                <a:pt x="352376" y="308255"/>
                <a:pt x="371475" y="311150"/>
                <a:pt x="390525" y="314325"/>
              </a:cubicBezTo>
              <a:cubicBezTo>
                <a:pt x="406400" y="320675"/>
                <a:pt x="422141" y="327372"/>
                <a:pt x="438150" y="333375"/>
              </a:cubicBezTo>
              <a:cubicBezTo>
                <a:pt x="447551" y="336900"/>
                <a:pt x="456773" y="341573"/>
                <a:pt x="466725" y="342900"/>
              </a:cubicBezTo>
              <a:cubicBezTo>
                <a:pt x="504622" y="347953"/>
                <a:pt x="542925" y="349250"/>
                <a:pt x="581025" y="352425"/>
              </a:cubicBezTo>
              <a:cubicBezTo>
                <a:pt x="590550" y="355600"/>
                <a:pt x="599560" y="361950"/>
                <a:pt x="609600" y="361950"/>
              </a:cubicBezTo>
              <a:cubicBezTo>
                <a:pt x="694497" y="361950"/>
                <a:pt x="701344" y="358064"/>
                <a:pt x="762000" y="342900"/>
              </a:cubicBezTo>
              <a:cubicBezTo>
                <a:pt x="771525" y="336550"/>
                <a:pt x="780336" y="328970"/>
                <a:pt x="790575" y="323850"/>
              </a:cubicBezTo>
              <a:cubicBezTo>
                <a:pt x="799555" y="319360"/>
                <a:pt x="810433" y="319306"/>
                <a:pt x="819150" y="314325"/>
              </a:cubicBezTo>
              <a:cubicBezTo>
                <a:pt x="897053" y="269809"/>
                <a:pt x="821943" y="301098"/>
                <a:pt x="885825" y="266700"/>
              </a:cubicBezTo>
              <a:cubicBezTo>
                <a:pt x="917080" y="249871"/>
                <a:pt x="949325" y="234950"/>
                <a:pt x="981075" y="219075"/>
              </a:cubicBezTo>
              <a:cubicBezTo>
                <a:pt x="1000125" y="209550"/>
                <a:pt x="1018450" y="198410"/>
                <a:pt x="1038225" y="190500"/>
              </a:cubicBezTo>
              <a:cubicBezTo>
                <a:pt x="1054100" y="184150"/>
                <a:pt x="1069841" y="177453"/>
                <a:pt x="1085850" y="171450"/>
              </a:cubicBezTo>
              <a:cubicBezTo>
                <a:pt x="1095251" y="167925"/>
                <a:pt x="1105024" y="165450"/>
                <a:pt x="1114425" y="161925"/>
              </a:cubicBezTo>
              <a:cubicBezTo>
                <a:pt x="1186160" y="135024"/>
                <a:pt x="1136309" y="149310"/>
                <a:pt x="1200150" y="133350"/>
              </a:cubicBezTo>
              <a:cubicBezTo>
                <a:pt x="1250635" y="99693"/>
                <a:pt x="1215998" y="116632"/>
                <a:pt x="1304925" y="104775"/>
              </a:cubicBezTo>
              <a:cubicBezTo>
                <a:pt x="1345060" y="99424"/>
                <a:pt x="1388731" y="93001"/>
                <a:pt x="1428750" y="85725"/>
              </a:cubicBezTo>
              <a:cubicBezTo>
                <a:pt x="1444678" y="82829"/>
                <a:pt x="1460311" y="78208"/>
                <a:pt x="1476375" y="76200"/>
              </a:cubicBezTo>
              <a:cubicBezTo>
                <a:pt x="1511173" y="71850"/>
                <a:pt x="1546225" y="69850"/>
                <a:pt x="1581150" y="66675"/>
              </a:cubicBezTo>
              <a:cubicBezTo>
                <a:pt x="1590675" y="63500"/>
                <a:pt x="1600071" y="59908"/>
                <a:pt x="1609725" y="57150"/>
              </a:cubicBezTo>
              <a:cubicBezTo>
                <a:pt x="1622312" y="53554"/>
                <a:pt x="1636459" y="54120"/>
                <a:pt x="1647825" y="47625"/>
              </a:cubicBezTo>
              <a:cubicBezTo>
                <a:pt x="1671342" y="34187"/>
                <a:pt x="1675688" y="20475"/>
                <a:pt x="1685925" y="0"/>
              </a:cubicBezTo>
            </a:path>
          </a:pathLst>
        </a:custGeom>
        <a:ln w="2540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oneCellAnchor>
    <xdr:from>
      <xdr:col>2</xdr:col>
      <xdr:colOff>2190750</xdr:colOff>
      <xdr:row>12</xdr:row>
      <xdr:rowOff>0</xdr:rowOff>
    </xdr:from>
    <xdr:ext cx="714375" cy="285751"/>
    <xdr:sp macro="" textlink="">
      <xdr:nvSpPr>
        <xdr:cNvPr id="69" name="Text Box 1"/>
        <xdr:cNvSpPr txBox="1">
          <a:spLocks noChangeArrowheads="1"/>
        </xdr:cNvSpPr>
      </xdr:nvSpPr>
      <xdr:spPr bwMode="auto">
        <a:xfrm>
          <a:off x="3781425" y="2466975"/>
          <a:ext cx="71437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50" b="1" i="1" u="none" strike="noStrike" baseline="0">
              <a:solidFill>
                <a:srgbClr val="000000"/>
              </a:solidFill>
              <a:latin typeface="Calibri"/>
              <a:cs typeface="Calibri"/>
            </a:rPr>
            <a:t>Theta</a:t>
          </a:r>
        </a:p>
        <a:p>
          <a:pPr algn="l" rtl="0">
            <a:defRPr sz="1000"/>
          </a:pPr>
          <a:endParaRPr lang="en-CA" sz="1100" b="0" i="0" u="none" strike="noStrike" baseline="0">
            <a:solidFill>
              <a:srgbClr val="000000"/>
            </a:solidFill>
            <a:latin typeface="Calibri"/>
            <a:cs typeface="Calibri"/>
          </a:endParaRPr>
        </a:p>
      </xdr:txBody>
    </xdr:sp>
    <xdr:clientData/>
  </xdr:oneCellAnchor>
  <xdr:oneCellAnchor>
    <xdr:from>
      <xdr:col>1</xdr:col>
      <xdr:colOff>800100</xdr:colOff>
      <xdr:row>16</xdr:row>
      <xdr:rowOff>114300</xdr:rowOff>
    </xdr:from>
    <xdr:ext cx="714375" cy="285751"/>
    <xdr:sp macro="" textlink="">
      <xdr:nvSpPr>
        <xdr:cNvPr id="70" name="Text Box 1"/>
        <xdr:cNvSpPr txBox="1">
          <a:spLocks noChangeArrowheads="1"/>
        </xdr:cNvSpPr>
      </xdr:nvSpPr>
      <xdr:spPr bwMode="auto">
        <a:xfrm>
          <a:off x="1409700" y="3343275"/>
          <a:ext cx="714375" cy="285751"/>
        </a:xfrm>
        <a:prstGeom prst="rect">
          <a:avLst/>
        </a:prstGeom>
        <a:noFill/>
        <a:ln w="9525">
          <a:noFill/>
          <a:miter lim="800000"/>
          <a:headEnd/>
          <a:tailEnd/>
        </a:ln>
      </xdr:spPr>
      <xdr:txBody>
        <a:bodyPr wrap="square" lIns="91440" tIns="45720" rIns="91440" bIns="45720" anchor="t" upright="1">
          <a:noAutofit/>
        </a:bodyPr>
        <a:lstStyle/>
        <a:p>
          <a:pPr algn="l" rtl="0">
            <a:defRPr sz="1000"/>
          </a:pPr>
          <a:r>
            <a:rPr lang="en-CA" sz="1050" b="1" i="1" u="none" strike="noStrike" baseline="0">
              <a:solidFill>
                <a:srgbClr val="000000"/>
              </a:solidFill>
              <a:latin typeface="Calibri"/>
              <a:cs typeface="Calibri"/>
            </a:rPr>
            <a:t>Kappa</a:t>
          </a:r>
        </a:p>
        <a:p>
          <a:pPr algn="l" rtl="0">
            <a:defRPr sz="1000"/>
          </a:pPr>
          <a:endParaRPr lang="en-CA" sz="1100" b="0" i="0" u="none" strike="noStrike" baseline="0">
            <a:solidFill>
              <a:srgbClr val="000000"/>
            </a:solidFill>
            <a:latin typeface="Calibri"/>
            <a:cs typeface="Calibri"/>
          </a:endParaRPr>
        </a:p>
      </xdr:txBody>
    </xdr:sp>
    <xdr:clientData/>
  </xdr:oneCellAnchor>
  <xdr:twoCellAnchor>
    <xdr:from>
      <xdr:col>1</xdr:col>
      <xdr:colOff>390525</xdr:colOff>
      <xdr:row>16</xdr:row>
      <xdr:rowOff>133350</xdr:rowOff>
    </xdr:from>
    <xdr:to>
      <xdr:col>1</xdr:col>
      <xdr:colOff>504825</xdr:colOff>
      <xdr:row>17</xdr:row>
      <xdr:rowOff>47625</xdr:rowOff>
    </xdr:to>
    <xdr:cxnSp macro="">
      <xdr:nvCxnSpPr>
        <xdr:cNvPr id="71" name="Straight Connector 70"/>
        <xdr:cNvCxnSpPr/>
      </xdr:nvCxnSpPr>
      <xdr:spPr>
        <a:xfrm>
          <a:off x="1000125" y="3362325"/>
          <a:ext cx="114300" cy="10477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1085849</xdr:colOff>
      <xdr:row>12</xdr:row>
      <xdr:rowOff>123825</xdr:rowOff>
    </xdr:from>
    <xdr:to>
      <xdr:col>2</xdr:col>
      <xdr:colOff>1194838</xdr:colOff>
      <xdr:row>13</xdr:row>
      <xdr:rowOff>53354</xdr:rowOff>
    </xdr:to>
    <xdr:sp macro="" textlink="">
      <xdr:nvSpPr>
        <xdr:cNvPr id="48" name="Isosceles Triangle 47"/>
        <xdr:cNvSpPr/>
      </xdr:nvSpPr>
      <xdr:spPr>
        <a:xfrm rot="4264921">
          <a:off x="2671004" y="2596320"/>
          <a:ext cx="120029" cy="108989"/>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57149</xdr:rowOff>
    </xdr:from>
    <xdr:to>
      <xdr:col>15</xdr:col>
      <xdr:colOff>142875</xdr:colOff>
      <xdr:row>28</xdr:row>
      <xdr:rowOff>28574</xdr:rowOff>
    </xdr:to>
    <xdr:pic>
      <xdr:nvPicPr>
        <xdr:cNvPr id="7" name="Picture 6"/>
        <xdr:cNvPicPr>
          <a:picLocks noChangeAspect="1"/>
        </xdr:cNvPicPr>
      </xdr:nvPicPr>
      <xdr:blipFill>
        <a:blip xmlns:r="http://schemas.openxmlformats.org/officeDocument/2006/relationships" r:embed="rId1" cstate="print"/>
        <a:stretch>
          <a:fillRect/>
        </a:stretch>
      </xdr:blipFill>
      <xdr:spPr>
        <a:xfrm>
          <a:off x="1219200" y="1247774"/>
          <a:ext cx="8677275" cy="416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127000</xdr:colOff>
      <xdr:row>5</xdr:row>
      <xdr:rowOff>31748</xdr:rowOff>
    </xdr:from>
    <xdr:to>
      <xdr:col>18</xdr:col>
      <xdr:colOff>139700</xdr:colOff>
      <xdr:row>17</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59</xdr:row>
      <xdr:rowOff>4762</xdr:rowOff>
    </xdr:from>
    <xdr:to>
      <xdr:col>12</xdr:col>
      <xdr:colOff>314325</xdr:colOff>
      <xdr:row>73</xdr:row>
      <xdr:rowOff>80962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133350</xdr:colOff>
      <xdr:row>5</xdr:row>
      <xdr:rowOff>33337</xdr:rowOff>
    </xdr:from>
    <xdr:to>
      <xdr:col>12</xdr:col>
      <xdr:colOff>438150</xdr:colOff>
      <xdr:row>19</xdr:row>
      <xdr:rowOff>109537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23</xdr:row>
      <xdr:rowOff>0</xdr:rowOff>
    </xdr:from>
    <xdr:to>
      <xdr:col>12</xdr:col>
      <xdr:colOff>304800</xdr:colOff>
      <xdr:row>37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600075</xdr:colOff>
      <xdr:row>40</xdr:row>
      <xdr:rowOff>38100</xdr:rowOff>
    </xdr:from>
    <xdr:to>
      <xdr:col>12</xdr:col>
      <xdr:colOff>295275</xdr:colOff>
      <xdr:row>54</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504825</xdr:colOff>
      <xdr:row>24</xdr:row>
      <xdr:rowOff>42862</xdr:rowOff>
    </xdr:from>
    <xdr:to>
      <xdr:col>23</xdr:col>
      <xdr:colOff>142875</xdr:colOff>
      <xdr:row>38</xdr:row>
      <xdr:rowOff>119062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438150</xdr:colOff>
      <xdr:row>5</xdr:row>
      <xdr:rowOff>109537</xdr:rowOff>
    </xdr:from>
    <xdr:to>
      <xdr:col>24</xdr:col>
      <xdr:colOff>133350</xdr:colOff>
      <xdr:row>19</xdr:row>
      <xdr:rowOff>185737</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en/AppData/Local/Microsoft/Windows/Temporary%20Internet%20Files/Content.IE5/SF7IN77D/Omega%20Watershed%20-%20Benefit%20Sharing%20Files-AL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len/Documents/My%20Dropbox/Compass/Metro/Solid%20Waste/Lista%20with%20Dan's%20tru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len/Dropbox/P370%20-%20Merritt%20WUMP/Glen/Merrit%20data%20file-GSH%20(flow).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Intro"/>
      <sheetName val="1-2 Hydrology"/>
      <sheetName val="2- Scenario Description"/>
      <sheetName val="3- Explanation of units"/>
      <sheetName val="4 - Weighting by sector"/>
      <sheetName val="2-CTData"/>
      <sheetName val="ShowHide"/>
      <sheetName val="5 - Data sheet "/>
      <sheetName val="Relationship page"/>
    </sheetNames>
    <sheetDataSet>
      <sheetData sheetId="0"/>
      <sheetData sheetId="1"/>
      <sheetData sheetId="2"/>
      <sheetData sheetId="3"/>
      <sheetData sheetId="4"/>
      <sheetData sheetId="5"/>
      <sheetData sheetId="6"/>
      <sheetData sheetId="7">
        <row r="5">
          <cell r="C5" t="str">
            <v>Evaluation Criteria</v>
          </cell>
          <cell r="D5" t="str">
            <v>Units</v>
          </cell>
          <cell r="F5" t="str">
            <v>Option 1</v>
          </cell>
          <cell r="G5" t="str">
            <v>Option 2</v>
          </cell>
          <cell r="H5" t="str">
            <v>dummy</v>
          </cell>
          <cell r="I5" t="str">
            <v>dummy</v>
          </cell>
          <cell r="J5" t="str">
            <v>dummy</v>
          </cell>
        </row>
        <row r="6">
          <cell r="C6" t="str">
            <v>Fish</v>
          </cell>
          <cell r="D6" t="str">
            <v>tn/yr</v>
          </cell>
          <cell r="F6">
            <v>113.15761718749999</v>
          </cell>
          <cell r="G6">
            <v>113.15761718749999</v>
          </cell>
          <cell r="H6">
            <v>113.15761718749999</v>
          </cell>
          <cell r="I6">
            <v>113.15761718749999</v>
          </cell>
          <cell r="J6">
            <v>113.15761718749999</v>
          </cell>
        </row>
        <row r="7">
          <cell r="C7" t="str">
            <v>Power</v>
          </cell>
          <cell r="D7" t="str">
            <v>GWh/a</v>
          </cell>
          <cell r="F7">
            <v>67.568203124999997</v>
          </cell>
          <cell r="G7">
            <v>67.568203124999997</v>
          </cell>
          <cell r="H7">
            <v>67.568203124999997</v>
          </cell>
          <cell r="I7">
            <v>67.568203124999997</v>
          </cell>
          <cell r="J7">
            <v>67.568203124999997</v>
          </cell>
        </row>
        <row r="8">
          <cell r="C8" t="str">
            <v>Flood Cont</v>
          </cell>
          <cell r="D8" t="str">
            <v xml:space="preserve"> 1000 ha</v>
          </cell>
          <cell r="F8">
            <v>23.028918750000003</v>
          </cell>
          <cell r="G8">
            <v>23.028918750000003</v>
          </cell>
          <cell r="H8">
            <v>23.028918750000003</v>
          </cell>
          <cell r="I8">
            <v>23.028918750000003</v>
          </cell>
          <cell r="J8">
            <v>23.028918750000003</v>
          </cell>
        </row>
        <row r="9">
          <cell r="C9" t="str">
            <v>Irrigation</v>
          </cell>
          <cell r="D9" t="str">
            <v>1000 ha</v>
          </cell>
          <cell r="F9">
            <v>52.690312500000005</v>
          </cell>
          <cell r="G9">
            <v>52.690312500000005</v>
          </cell>
          <cell r="H9">
            <v>79.035468750000007</v>
          </cell>
          <cell r="I9">
            <v>79.035468750000007</v>
          </cell>
          <cell r="J9">
            <v>79.035468750000007</v>
          </cell>
        </row>
        <row r="10">
          <cell r="C10" t="str">
            <v>Fish</v>
          </cell>
          <cell r="D10" t="str">
            <v>M US$/yr</v>
          </cell>
          <cell r="F10">
            <v>24.894675781249997</v>
          </cell>
          <cell r="G10">
            <v>24.894675781249997</v>
          </cell>
        </row>
        <row r="11">
          <cell r="C11" t="str">
            <v>Power</v>
          </cell>
          <cell r="D11" t="str">
            <v>M US$/yr</v>
          </cell>
          <cell r="F11">
            <v>87.838664062500001</v>
          </cell>
          <cell r="G11">
            <v>87.838664062500001</v>
          </cell>
        </row>
        <row r="12">
          <cell r="C12" t="str">
            <v>Flood Cont</v>
          </cell>
          <cell r="D12" t="str">
            <v>M US$/yr</v>
          </cell>
          <cell r="F12">
            <v>33.391932187500004</v>
          </cell>
          <cell r="G12">
            <v>33.391932187500004</v>
          </cell>
        </row>
        <row r="13">
          <cell r="C13" t="str">
            <v>Irrigation</v>
          </cell>
          <cell r="D13" t="str">
            <v>M US$/yr</v>
          </cell>
          <cell r="F13">
            <v>39.517734375000003</v>
          </cell>
          <cell r="G13">
            <v>39.517734375000003</v>
          </cell>
        </row>
        <row r="14">
          <cell r="C14" t="str">
            <v>Fish</v>
          </cell>
          <cell r="D14" t="str">
            <v>Jobs</v>
          </cell>
          <cell r="F14">
            <v>2263.15234375</v>
          </cell>
          <cell r="G14">
            <v>2263.15234375</v>
          </cell>
        </row>
        <row r="15">
          <cell r="C15" t="str">
            <v>Power</v>
          </cell>
          <cell r="D15" t="str">
            <v>Jobs</v>
          </cell>
          <cell r="F15">
            <v>812.5</v>
          </cell>
          <cell r="G15">
            <v>812.5</v>
          </cell>
        </row>
        <row r="16">
          <cell r="C16" t="str">
            <v>Flood Cont</v>
          </cell>
          <cell r="D16" t="str">
            <v>Jobs</v>
          </cell>
          <cell r="F16">
            <v>1727.1689062500002</v>
          </cell>
          <cell r="G16">
            <v>1727.1689062500002</v>
          </cell>
        </row>
        <row r="17">
          <cell r="C17" t="str">
            <v>Irrigation</v>
          </cell>
          <cell r="D17" t="str">
            <v>Jobs</v>
          </cell>
          <cell r="F17">
            <v>4478.6765625000007</v>
          </cell>
          <cell r="G17">
            <v>4478.6765625000007</v>
          </cell>
        </row>
      </sheetData>
      <sheetData sheetId="8">
        <row r="5">
          <cell r="D5" t="str">
            <v>Fish</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CTDisp"/>
      <sheetName val="CTData"/>
      <sheetName val="ShowHide"/>
      <sheetName val="Lista with Dan's truck"/>
    </sheetNames>
    <sheetDataSet>
      <sheetData sheetId="0"/>
      <sheetData sheetId="1"/>
      <sheetData sheetId="2">
        <row r="7">
          <cell r="J7" t="str">
            <v>Truck 1</v>
          </cell>
        </row>
        <row r="8">
          <cell r="D8" t="str">
            <v>Price</v>
          </cell>
        </row>
        <row r="9">
          <cell r="D9" t="str">
            <v>Fuel Economy</v>
          </cell>
        </row>
        <row r="10">
          <cell r="D10" t="str">
            <v>Mileage</v>
          </cell>
        </row>
        <row r="11">
          <cell r="D11" t="str">
            <v>Bed Size</v>
          </cell>
        </row>
        <row r="12">
          <cell r="D12" t="str">
            <v>Payload</v>
          </cell>
        </row>
        <row r="13">
          <cell r="D13" t="str">
            <v>Passengers</v>
          </cell>
        </row>
      </sheetData>
      <sheetData sheetId="3">
        <row r="3">
          <cell r="I3" t="str">
            <v>LiveAlts</v>
          </cell>
        </row>
        <row r="4">
          <cell r="D4" t="str">
            <v>Price</v>
          </cell>
          <cell r="E4" t="str">
            <v>Price</v>
          </cell>
          <cell r="H4" t="str">
            <v>Truck 1</v>
          </cell>
          <cell r="I4" t="str">
            <v>Truck 1</v>
          </cell>
        </row>
        <row r="5">
          <cell r="D5" t="str">
            <v>Fuel Economy</v>
          </cell>
          <cell r="E5" t="str">
            <v>Fuel Economy</v>
          </cell>
          <cell r="H5" t="str">
            <v>Truck 2</v>
          </cell>
          <cell r="I5" t="str">
            <v>Truck 2</v>
          </cell>
        </row>
        <row r="6">
          <cell r="D6" t="str">
            <v>Mileage</v>
          </cell>
          <cell r="E6" t="str">
            <v>Mileage</v>
          </cell>
          <cell r="H6" t="str">
            <v>Truck 3</v>
          </cell>
          <cell r="I6" t="str">
            <v>Truck 3</v>
          </cell>
        </row>
        <row r="7">
          <cell r="D7" t="str">
            <v>Bed Size</v>
          </cell>
          <cell r="E7" t="str">
            <v>Bed Size</v>
          </cell>
          <cell r="H7" t="str">
            <v>Truck 4</v>
          </cell>
          <cell r="I7" t="str">
            <v>Truck 4</v>
          </cell>
        </row>
        <row r="8">
          <cell r="D8" t="str">
            <v>Payload</v>
          </cell>
          <cell r="E8" t="str">
            <v>Payload</v>
          </cell>
          <cell r="H8" t="str">
            <v>Truck 5</v>
          </cell>
          <cell r="I8" t="str">
            <v>Truck 5</v>
          </cell>
        </row>
        <row r="9">
          <cell r="D9" t="str">
            <v>Passengers</v>
          </cell>
          <cell r="E9" t="str">
            <v>Passengers</v>
          </cell>
          <cell r="H9" t="str">
            <v>Truck 6</v>
          </cell>
          <cell r="I9" t="str">
            <v>Truck 6</v>
          </cell>
        </row>
        <row r="10">
          <cell r="D10" t="str">
            <v/>
          </cell>
          <cell r="E10" t="str">
            <v/>
          </cell>
          <cell r="H10" t="str">
            <v/>
          </cell>
          <cell r="I10" t="str">
            <v/>
          </cell>
        </row>
        <row r="11">
          <cell r="D11" t="str">
            <v/>
          </cell>
          <cell r="E11" t="str">
            <v/>
          </cell>
          <cell r="H11" t="str">
            <v/>
          </cell>
          <cell r="I11" t="str">
            <v/>
          </cell>
        </row>
        <row r="12">
          <cell r="D12" t="str">
            <v/>
          </cell>
          <cell r="E12" t="str">
            <v/>
          </cell>
          <cell r="H12" t="str">
            <v/>
          </cell>
          <cell r="I12" t="str">
            <v/>
          </cell>
        </row>
        <row r="13">
          <cell r="D13" t="str">
            <v/>
          </cell>
          <cell r="E13" t="str">
            <v/>
          </cell>
          <cell r="H13" t="str">
            <v/>
          </cell>
          <cell r="I13" t="str">
            <v/>
          </cell>
        </row>
        <row r="14">
          <cell r="D14" t="str">
            <v/>
          </cell>
          <cell r="E14" t="str">
            <v/>
          </cell>
          <cell r="H14" t="str">
            <v/>
          </cell>
          <cell r="I14" t="str">
            <v/>
          </cell>
        </row>
        <row r="15">
          <cell r="D15" t="str">
            <v/>
          </cell>
          <cell r="E15" t="str">
            <v/>
          </cell>
          <cell r="H15" t="str">
            <v/>
          </cell>
          <cell r="I15" t="str">
            <v/>
          </cell>
        </row>
        <row r="16">
          <cell r="D16" t="str">
            <v/>
          </cell>
          <cell r="E16" t="str">
            <v/>
          </cell>
          <cell r="H16" t="str">
            <v/>
          </cell>
          <cell r="I16" t="str">
            <v/>
          </cell>
        </row>
        <row r="17">
          <cell r="D17" t="str">
            <v/>
          </cell>
          <cell r="E17" t="str">
            <v/>
          </cell>
          <cell r="H17" t="str">
            <v/>
          </cell>
          <cell r="I17" t="str">
            <v/>
          </cell>
        </row>
        <row r="18">
          <cell r="D18" t="str">
            <v/>
          </cell>
          <cell r="E18" t="str">
            <v/>
          </cell>
          <cell r="H18" t="str">
            <v/>
          </cell>
          <cell r="I18" t="str">
            <v/>
          </cell>
        </row>
        <row r="19">
          <cell r="D19" t="str">
            <v/>
          </cell>
          <cell r="E19" t="str">
            <v/>
          </cell>
        </row>
        <row r="20">
          <cell r="D20" t="str">
            <v/>
          </cell>
          <cell r="E20" t="str">
            <v/>
          </cell>
        </row>
        <row r="21">
          <cell r="D21" t="str">
            <v/>
          </cell>
          <cell r="E21" t="str">
            <v/>
          </cell>
          <cell r="I21">
            <v>6</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D39" t="str">
            <v/>
          </cell>
          <cell r="E39" t="str">
            <v/>
          </cell>
        </row>
        <row r="40">
          <cell r="D40" t="str">
            <v/>
          </cell>
          <cell r="E40" t="str">
            <v/>
          </cell>
        </row>
        <row r="41">
          <cell r="D41" t="str">
            <v/>
          </cell>
          <cell r="E41" t="str">
            <v/>
          </cell>
        </row>
        <row r="42">
          <cell r="D42" t="str">
            <v/>
          </cell>
          <cell r="E42" t="str">
            <v/>
          </cell>
        </row>
        <row r="43">
          <cell r="D43" t="str">
            <v/>
          </cell>
          <cell r="E43" t="str">
            <v/>
          </cell>
        </row>
        <row r="44">
          <cell r="D44" t="str">
            <v/>
          </cell>
          <cell r="E44" t="str">
            <v/>
          </cell>
        </row>
        <row r="45">
          <cell r="D45" t="str">
            <v/>
          </cell>
          <cell r="E45" t="str">
            <v/>
          </cell>
        </row>
        <row r="46">
          <cell r="D46" t="str">
            <v/>
          </cell>
          <cell r="E46" t="str">
            <v/>
          </cell>
        </row>
        <row r="47">
          <cell r="D47" t="str">
            <v/>
          </cell>
          <cell r="E47" t="str">
            <v/>
          </cell>
        </row>
        <row r="48">
          <cell r="D48" t="str">
            <v/>
          </cell>
          <cell r="E48" t="str">
            <v/>
          </cell>
        </row>
        <row r="49">
          <cell r="D49" t="str">
            <v/>
          </cell>
          <cell r="E49" t="str">
            <v/>
          </cell>
        </row>
        <row r="50">
          <cell r="D50" t="str">
            <v/>
          </cell>
          <cell r="E50" t="str">
            <v/>
          </cell>
        </row>
        <row r="51">
          <cell r="D51" t="str">
            <v/>
          </cell>
          <cell r="E51" t="str">
            <v/>
          </cell>
        </row>
        <row r="52">
          <cell r="D52" t="str">
            <v/>
          </cell>
          <cell r="E52" t="str">
            <v/>
          </cell>
        </row>
        <row r="53">
          <cell r="D53" t="str">
            <v/>
          </cell>
          <cell r="E53" t="str">
            <v/>
          </cell>
        </row>
      </sheetData>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verview"/>
      <sheetName val="Daily data sheet "/>
      <sheetName val="Schematic"/>
      <sheetName val="Daily data sheet complete OLD"/>
      <sheetName val="Daily data sheet raw"/>
      <sheetName val="Correlation of flows"/>
      <sheetName val="COM water consumpt"/>
      <sheetName val="Merritt gwl_report"/>
      <sheetName val="Daily Flow Data Nicola lake"/>
      <sheetName val="Daily Flow Nicola Merritt"/>
      <sheetName val="Daily flow coldwater merritt "/>
      <sheetName val="Daily Flow coldwater-brookmere"/>
      <sheetName val="MOE Obs 296"/>
      <sheetName val="corr1"/>
      <sheetName val="Daily Flow Data Analysis"/>
      <sheetName val="Conversions"/>
      <sheetName val="Dev Notes"/>
      <sheetName val="G010_RealTimeData"/>
      <sheetName val="G065_RealTimeData"/>
      <sheetName val="G048_RealTimeData"/>
      <sheetName val="G007_RealTimeData"/>
      <sheetName val="look up sheets"/>
      <sheetName val="COM Water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D3">
            <v>1000</v>
          </cell>
        </row>
        <row r="8">
          <cell r="D8">
            <v>4.5460918799999996</v>
          </cell>
        </row>
      </sheetData>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55" Type="http://schemas.openxmlformats.org/officeDocument/2006/relationships/ctrlProp" Target="../ctrlProps/ctrlProp57.xml"/><Relationship Id="rId63" Type="http://schemas.openxmlformats.org/officeDocument/2006/relationships/ctrlProp" Target="../ctrlProps/ctrlProp65.xml"/><Relationship Id="rId68" Type="http://schemas.openxmlformats.org/officeDocument/2006/relationships/ctrlProp" Target="../ctrlProps/ctrlProp70.xml"/><Relationship Id="rId7" Type="http://schemas.openxmlformats.org/officeDocument/2006/relationships/ctrlProp" Target="../ctrlProps/ctrlProp9.xml"/><Relationship Id="rId71" Type="http://schemas.openxmlformats.org/officeDocument/2006/relationships/ctrlProp" Target="../ctrlProps/ctrlProp73.xml"/><Relationship Id="rId2" Type="http://schemas.openxmlformats.org/officeDocument/2006/relationships/printerSettings" Target="../printerSettings/printerSettings7.bin"/><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66" Type="http://schemas.openxmlformats.org/officeDocument/2006/relationships/ctrlProp" Target="../ctrlProps/ctrlProp68.xml"/><Relationship Id="rId74" Type="http://schemas.openxmlformats.org/officeDocument/2006/relationships/ctrlProp" Target="../ctrlProps/ctrlProp76.xml"/><Relationship Id="rId5" Type="http://schemas.openxmlformats.org/officeDocument/2006/relationships/comments" Target="../comments2.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61" Type="http://schemas.openxmlformats.org/officeDocument/2006/relationships/ctrlProp" Target="../ctrlProps/ctrlProp63.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73" Type="http://schemas.openxmlformats.org/officeDocument/2006/relationships/ctrlProp" Target="../ctrlProps/ctrlProp75.xml"/><Relationship Id="rId4" Type="http://schemas.openxmlformats.org/officeDocument/2006/relationships/oleObject" Target="../embeddings/oleObject1.bin"/><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64" Type="http://schemas.openxmlformats.org/officeDocument/2006/relationships/ctrlProp" Target="../ctrlProps/ctrlProp66.xml"/><Relationship Id="rId69" Type="http://schemas.openxmlformats.org/officeDocument/2006/relationships/ctrlProp" Target="../ctrlProps/ctrlProp71.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3" Type="http://schemas.openxmlformats.org/officeDocument/2006/relationships/vmlDrawing" Target="../drawings/vmlDrawing3.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67" Type="http://schemas.openxmlformats.org/officeDocument/2006/relationships/ctrlProp" Target="../ctrlProps/ctrlProp69.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62" Type="http://schemas.openxmlformats.org/officeDocument/2006/relationships/ctrlProp" Target="../ctrlProps/ctrlProp64.xml"/><Relationship Id="rId70" Type="http://schemas.openxmlformats.org/officeDocument/2006/relationships/ctrlProp" Target="../ctrlProps/ctrlProp72.xml"/><Relationship Id="rId1" Type="http://schemas.openxmlformats.org/officeDocument/2006/relationships/hyperlink" Target="http://www.compassrm.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codeName="Sheet14"/>
  <dimension ref="B2:E8"/>
  <sheetViews>
    <sheetView showGridLines="0" topLeftCell="A7" zoomScaleNormal="100" workbookViewId="0">
      <selection activeCell="D19" sqref="D19"/>
    </sheetView>
  </sheetViews>
  <sheetFormatPr defaultRowHeight="15"/>
  <cols>
    <col min="2" max="2" width="14.7109375" customWidth="1"/>
    <col min="3" max="3" width="63.42578125" customWidth="1"/>
    <col min="4" max="4" width="73.7109375" customWidth="1"/>
  </cols>
  <sheetData>
    <row r="2" spans="2:5" ht="29.25" customHeight="1">
      <c r="B2" s="6"/>
    </row>
    <row r="3" spans="2:5">
      <c r="E3" s="11"/>
    </row>
    <row r="4" spans="2:5">
      <c r="E4" s="11"/>
    </row>
    <row r="5" spans="2:5">
      <c r="E5" s="11"/>
    </row>
    <row r="6" spans="2:5">
      <c r="E6" s="11"/>
    </row>
    <row r="7" spans="2:5">
      <c r="E7" s="11"/>
    </row>
    <row r="8" spans="2:5">
      <c r="E8" s="11"/>
    </row>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published="0"/>
  <dimension ref="B4:B6"/>
  <sheetViews>
    <sheetView showGridLines="0" topLeftCell="A4" workbookViewId="0">
      <selection activeCell="Q9" sqref="Q9"/>
    </sheetView>
  </sheetViews>
  <sheetFormatPr defaultRowHeight="15"/>
  <cols>
    <col min="1" max="1" width="3.28515625" customWidth="1"/>
  </cols>
  <sheetData>
    <row r="4" spans="2:2" ht="18.75">
      <c r="B4" s="151" t="s">
        <v>137</v>
      </c>
    </row>
    <row r="6" spans="2:2">
      <c r="B6" t="s">
        <v>138</v>
      </c>
    </row>
  </sheetData>
  <sheetProtection password="CAF9" sheet="1" objects="1" scenarios="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sheetPr codeName="Sheet15"/>
  <dimension ref="B2:D11"/>
  <sheetViews>
    <sheetView showGridLines="0" topLeftCell="A4" zoomScale="75" zoomScaleNormal="75" workbookViewId="0">
      <selection activeCell="H9" sqref="H9"/>
    </sheetView>
  </sheetViews>
  <sheetFormatPr defaultRowHeight="15"/>
  <cols>
    <col min="3" max="3" width="28.7109375" customWidth="1"/>
    <col min="4" max="4" width="86.7109375" customWidth="1"/>
  </cols>
  <sheetData>
    <row r="2" spans="2:4" ht="29.25" customHeight="1">
      <c r="C2" s="152" t="s">
        <v>142</v>
      </c>
    </row>
    <row r="4" spans="2:4" ht="38.25" customHeight="1">
      <c r="C4" s="158" t="s">
        <v>124</v>
      </c>
      <c r="D4" s="158"/>
    </row>
    <row r="5" spans="2:4" ht="15.75" thickBot="1"/>
    <row r="6" spans="2:4" ht="19.5" thickBot="1">
      <c r="B6" s="9" t="s">
        <v>62</v>
      </c>
      <c r="C6" s="9" t="s">
        <v>123</v>
      </c>
      <c r="D6" s="10" t="s">
        <v>6</v>
      </c>
    </row>
    <row r="7" spans="2:4" s="5" customFormat="1" ht="68.25" customHeight="1" thickBot="1">
      <c r="B7" s="7" t="s">
        <v>125</v>
      </c>
      <c r="C7" s="78" t="s">
        <v>130</v>
      </c>
      <c r="D7" s="68" t="s">
        <v>136</v>
      </c>
    </row>
    <row r="8" spans="2:4" s="5" customFormat="1" ht="102" customHeight="1" thickBot="1">
      <c r="B8" s="7" t="s">
        <v>126</v>
      </c>
      <c r="C8" s="79" t="s">
        <v>131</v>
      </c>
      <c r="D8" s="8" t="s">
        <v>135</v>
      </c>
    </row>
    <row r="9" spans="2:4" s="5" customFormat="1" ht="125.25" customHeight="1" thickBot="1">
      <c r="B9" s="7" t="s">
        <v>127</v>
      </c>
      <c r="C9" s="79" t="s">
        <v>132</v>
      </c>
      <c r="D9" s="8" t="s">
        <v>141</v>
      </c>
    </row>
    <row r="10" spans="2:4" s="5" customFormat="1" ht="90" customHeight="1" thickBot="1">
      <c r="B10" s="7" t="s">
        <v>128</v>
      </c>
      <c r="C10" s="79" t="s">
        <v>133</v>
      </c>
      <c r="D10" s="8" t="s">
        <v>140</v>
      </c>
    </row>
    <row r="11" spans="2:4" s="5" customFormat="1" ht="47.25" customHeight="1" thickBot="1">
      <c r="B11" s="7" t="s">
        <v>129</v>
      </c>
      <c r="C11" s="79" t="s">
        <v>134</v>
      </c>
      <c r="D11" s="8" t="s">
        <v>139</v>
      </c>
    </row>
  </sheetData>
  <sheetProtection password="CAF9" sheet="1" objects="1" scenarios="1"/>
  <mergeCells count="1">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5"/>
  <dimension ref="B1:D40"/>
  <sheetViews>
    <sheetView showGridLines="0" zoomScaleNormal="100" workbookViewId="0">
      <selection activeCell="C41" sqref="C41"/>
    </sheetView>
  </sheetViews>
  <sheetFormatPr defaultRowHeight="15" outlineLevelRow="2"/>
  <cols>
    <col min="1" max="1" width="3.5703125" customWidth="1"/>
    <col min="2" max="2" width="19.5703125" customWidth="1"/>
    <col min="3" max="3" width="56.140625" customWidth="1"/>
    <col min="4" max="4" width="39.28515625" customWidth="1"/>
    <col min="6" max="6" width="11" bestFit="1" customWidth="1"/>
  </cols>
  <sheetData>
    <row r="1" spans="2:4" ht="15.75" thickBot="1"/>
    <row r="2" spans="2:4" ht="47.25" customHeight="1" thickTop="1" thickBot="1">
      <c r="B2" s="12" t="s">
        <v>7</v>
      </c>
      <c r="C2" s="13" t="s">
        <v>6</v>
      </c>
      <c r="D2" s="14" t="s">
        <v>38</v>
      </c>
    </row>
    <row r="3" spans="2:4" ht="37.5" customHeight="1" thickBot="1">
      <c r="B3" s="22" t="s">
        <v>42</v>
      </c>
      <c r="C3" s="23" t="s">
        <v>120</v>
      </c>
      <c r="D3" s="24" t="s">
        <v>121</v>
      </c>
    </row>
    <row r="4" spans="2:4" ht="156.75" hidden="1" customHeight="1" outlineLevel="1" thickBot="1">
      <c r="B4" s="15" t="s">
        <v>45</v>
      </c>
      <c r="C4" s="16" t="s">
        <v>63</v>
      </c>
      <c r="D4" s="17" t="s">
        <v>67</v>
      </c>
    </row>
    <row r="5" spans="2:4" ht="153" hidden="1" customHeight="1" outlineLevel="1" thickBot="1">
      <c r="B5" s="18" t="s">
        <v>44</v>
      </c>
      <c r="C5" s="80" t="s">
        <v>64</v>
      </c>
      <c r="D5" s="17" t="s">
        <v>67</v>
      </c>
    </row>
    <row r="6" spans="2:4" ht="110.25" hidden="1" customHeight="1" outlineLevel="1" thickBot="1">
      <c r="B6" s="18" t="s">
        <v>122</v>
      </c>
      <c r="C6" s="80" t="s">
        <v>143</v>
      </c>
      <c r="D6" s="17" t="s">
        <v>144</v>
      </c>
    </row>
    <row r="7" spans="2:4" ht="114" hidden="1" customHeight="1" outlineLevel="1" thickBot="1">
      <c r="B7" s="18" t="s">
        <v>69</v>
      </c>
      <c r="C7" s="20" t="s">
        <v>79</v>
      </c>
      <c r="D7" s="17" t="s">
        <v>68</v>
      </c>
    </row>
    <row r="8" spans="2:4" ht="43.5" customHeight="1" collapsed="1" thickBot="1">
      <c r="B8" s="25" t="s">
        <v>46</v>
      </c>
      <c r="C8" s="26" t="s">
        <v>81</v>
      </c>
      <c r="D8" s="27" t="s">
        <v>155</v>
      </c>
    </row>
    <row r="9" spans="2:4" ht="104.25" hidden="1" customHeight="1" outlineLevel="1" thickBot="1">
      <c r="B9" s="19" t="s">
        <v>70</v>
      </c>
      <c r="C9" s="20" t="s">
        <v>88</v>
      </c>
      <c r="D9" s="17" t="s">
        <v>47</v>
      </c>
    </row>
    <row r="10" spans="2:4" ht="82.5" hidden="1" customHeight="1" outlineLevel="1" thickBot="1">
      <c r="B10" s="19" t="s">
        <v>122</v>
      </c>
      <c r="C10" s="20" t="s">
        <v>147</v>
      </c>
      <c r="D10" s="153" t="s">
        <v>150</v>
      </c>
    </row>
    <row r="11" spans="2:4" ht="104.25" hidden="1" customHeight="1" outlineLevel="1" thickBot="1">
      <c r="B11" s="19" t="s">
        <v>148</v>
      </c>
      <c r="C11" s="20" t="s">
        <v>152</v>
      </c>
      <c r="D11" s="153" t="s">
        <v>149</v>
      </c>
    </row>
    <row r="12" spans="2:4" ht="47.25" customHeight="1" collapsed="1" thickBot="1">
      <c r="B12" s="25" t="s">
        <v>48</v>
      </c>
      <c r="C12" s="26" t="s">
        <v>49</v>
      </c>
      <c r="D12" s="27" t="s">
        <v>156</v>
      </c>
    </row>
    <row r="13" spans="2:4" ht="47.25" hidden="1" customHeight="1" outlineLevel="1" thickBot="1">
      <c r="B13" s="81" t="s">
        <v>71</v>
      </c>
      <c r="C13" s="73" t="s">
        <v>65</v>
      </c>
      <c r="D13" s="74" t="s">
        <v>50</v>
      </c>
    </row>
    <row r="14" spans="2:4" ht="81.75" hidden="1" customHeight="1" outlineLevel="1" thickBot="1">
      <c r="B14" s="19" t="s">
        <v>72</v>
      </c>
      <c r="C14" s="20" t="s">
        <v>66</v>
      </c>
      <c r="D14" s="21" t="s">
        <v>51</v>
      </c>
    </row>
    <row r="15" spans="2:4" ht="81.75" hidden="1" customHeight="1" outlineLevel="1" thickBot="1">
      <c r="B15" s="19" t="s">
        <v>90</v>
      </c>
      <c r="C15" s="20" t="s">
        <v>91</v>
      </c>
      <c r="D15" s="21" t="s">
        <v>151</v>
      </c>
    </row>
    <row r="16" spans="2:4" ht="81.75" hidden="1" customHeight="1" outlineLevel="1" thickBot="1">
      <c r="B16" s="19" t="s">
        <v>154</v>
      </c>
      <c r="C16" s="20" t="s">
        <v>153</v>
      </c>
      <c r="D16" s="21" t="s">
        <v>150</v>
      </c>
    </row>
    <row r="17" spans="2:4" ht="81.75" customHeight="1" collapsed="1" thickBot="1">
      <c r="B17" s="25" t="s">
        <v>55</v>
      </c>
      <c r="C17" s="26" t="s">
        <v>157</v>
      </c>
      <c r="D17" s="27" t="s">
        <v>158</v>
      </c>
    </row>
    <row r="18" spans="2:4" ht="128.25" hidden="1" customHeight="1" outlineLevel="1" thickBot="1">
      <c r="B18" s="19" t="s">
        <v>94</v>
      </c>
      <c r="C18" s="20" t="s">
        <v>95</v>
      </c>
      <c r="D18" s="21" t="s">
        <v>93</v>
      </c>
    </row>
    <row r="19" spans="2:4" ht="128.25" hidden="1" customHeight="1" outlineLevel="1" thickBot="1">
      <c r="B19" s="19" t="s">
        <v>92</v>
      </c>
      <c r="C19" s="122" t="s">
        <v>76</v>
      </c>
      <c r="D19" s="21" t="s">
        <v>73</v>
      </c>
    </row>
    <row r="20" spans="2:4" ht="28.5" customHeight="1" collapsed="1" thickBot="1">
      <c r="B20" s="25" t="s">
        <v>39</v>
      </c>
      <c r="C20" s="26" t="s">
        <v>159</v>
      </c>
      <c r="D20" s="27" t="s">
        <v>56</v>
      </c>
    </row>
    <row r="21" spans="2:4" ht="24.75" hidden="1" customHeight="1" outlineLevel="1">
      <c r="B21" s="28"/>
      <c r="C21" s="39" t="s">
        <v>75</v>
      </c>
      <c r="D21" s="29"/>
    </row>
    <row r="22" spans="2:4" ht="24.75" hidden="1" customHeight="1" outlineLevel="1">
      <c r="B22" s="34"/>
      <c r="C22" s="37" t="s">
        <v>10</v>
      </c>
      <c r="D22" s="36"/>
    </row>
    <row r="23" spans="2:4" ht="90" hidden="1" customHeight="1" outlineLevel="2">
      <c r="B23" s="34"/>
      <c r="C23" s="35" t="s">
        <v>11</v>
      </c>
      <c r="D23" s="36"/>
    </row>
    <row r="24" spans="2:4" ht="24.75" hidden="1" customHeight="1" outlineLevel="1" collapsed="1">
      <c r="B24" s="34"/>
      <c r="C24" s="37" t="s">
        <v>12</v>
      </c>
      <c r="D24" s="36"/>
    </row>
    <row r="25" spans="2:4" ht="24.75" hidden="1" customHeight="1" outlineLevel="1">
      <c r="B25" s="34"/>
      <c r="C25" s="37" t="s">
        <v>13</v>
      </c>
      <c r="D25" s="36"/>
    </row>
    <row r="26" spans="2:4" ht="36.75" hidden="1" customHeight="1" outlineLevel="1">
      <c r="B26" s="34"/>
      <c r="C26" s="37" t="s">
        <v>74</v>
      </c>
      <c r="D26" s="38"/>
    </row>
    <row r="27" spans="2:4" ht="24.75" hidden="1" customHeight="1" outlineLevel="1">
      <c r="B27" s="34"/>
      <c r="C27" s="37" t="s">
        <v>14</v>
      </c>
      <c r="D27" s="36"/>
    </row>
    <row r="28" spans="2:4" ht="24.75" hidden="1" customHeight="1" outlineLevel="1">
      <c r="B28" s="34"/>
      <c r="C28" s="35" t="s">
        <v>15</v>
      </c>
      <c r="D28" s="36"/>
    </row>
    <row r="29" spans="2:4" ht="97.5" hidden="1" customHeight="1" outlineLevel="2">
      <c r="B29" s="34"/>
      <c r="C29" s="35" t="s">
        <v>53</v>
      </c>
      <c r="D29" s="36"/>
    </row>
    <row r="30" spans="2:4" ht="24.75" hidden="1" customHeight="1" outlineLevel="1" collapsed="1">
      <c r="B30" s="34"/>
      <c r="C30" s="37" t="s">
        <v>16</v>
      </c>
      <c r="D30" s="36"/>
    </row>
    <row r="31" spans="2:4" ht="51" hidden="1" customHeight="1" outlineLevel="2">
      <c r="B31" s="34"/>
      <c r="C31" s="35" t="s">
        <v>52</v>
      </c>
      <c r="D31" s="36"/>
    </row>
    <row r="32" spans="2:4" ht="24.75" hidden="1" customHeight="1" outlineLevel="1" collapsed="1">
      <c r="B32" s="34"/>
      <c r="C32" s="37" t="s">
        <v>54</v>
      </c>
      <c r="D32" s="36"/>
    </row>
    <row r="33" spans="2:4" ht="53.25" hidden="1" customHeight="1" outlineLevel="2">
      <c r="B33" s="34"/>
      <c r="C33" s="35" t="s">
        <v>78</v>
      </c>
      <c r="D33" s="36"/>
    </row>
    <row r="34" spans="2:4" ht="24.75" hidden="1" customHeight="1" outlineLevel="1" collapsed="1" thickBot="1">
      <c r="B34" s="34"/>
      <c r="C34" s="37" t="s">
        <v>17</v>
      </c>
      <c r="D34" s="36"/>
    </row>
    <row r="35" spans="2:4" ht="63.75" hidden="1" customHeight="1" outlineLevel="2" thickBot="1">
      <c r="B35" s="34"/>
      <c r="C35" s="35" t="s">
        <v>77</v>
      </c>
      <c r="D35" s="36"/>
    </row>
    <row r="36" spans="2:4" ht="27" hidden="1" customHeight="1" outlineLevel="1" collapsed="1" thickTop="1" thickBot="1">
      <c r="B36" s="70"/>
      <c r="C36" s="69"/>
      <c r="D36" s="71"/>
    </row>
    <row r="37" spans="2:4" ht="18.75" customHeight="1" collapsed="1" thickTop="1">
      <c r="B37" s="30"/>
      <c r="C37" s="31"/>
      <c r="D37" s="32"/>
    </row>
    <row r="38" spans="2:4">
      <c r="B38" s="33"/>
      <c r="C38" s="33"/>
      <c r="D38" s="33"/>
    </row>
    <row r="39" spans="2:4">
      <c r="B39" s="33"/>
      <c r="C39" s="33"/>
      <c r="D39" s="33"/>
    </row>
    <row r="40" spans="2:4">
      <c r="B40" s="33"/>
      <c r="C40" s="33"/>
      <c r="D40" s="3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17"/>
  <dimension ref="A1:U115"/>
  <sheetViews>
    <sheetView showGridLines="0" tabSelected="1" topLeftCell="A10" zoomScale="75" zoomScaleNormal="75" workbookViewId="0">
      <selection activeCell="C4" sqref="C4"/>
    </sheetView>
  </sheetViews>
  <sheetFormatPr defaultRowHeight="15" outlineLevelRow="1"/>
  <cols>
    <col min="2" max="2" width="17" customWidth="1"/>
    <col min="3" max="4" width="11.85546875" customWidth="1"/>
    <col min="5" max="5" width="10.5703125" customWidth="1"/>
    <col min="6" max="6" width="13.140625" customWidth="1"/>
    <col min="7" max="7" width="12.28515625" customWidth="1"/>
    <col min="8" max="8" width="11.5703125" customWidth="1"/>
    <col min="9" max="9" width="11.28515625" customWidth="1"/>
    <col min="10" max="10" width="12.7109375" customWidth="1"/>
    <col min="11" max="11" width="12.140625" customWidth="1"/>
    <col min="12" max="12" width="9.5703125" bestFit="1" customWidth="1"/>
    <col min="13" max="14" width="10.28515625" customWidth="1"/>
    <col min="15" max="15" width="10.5703125" bestFit="1" customWidth="1"/>
    <col min="21" max="21" width="3.85546875" customWidth="1"/>
    <col min="25" max="25" width="9.5703125" customWidth="1"/>
  </cols>
  <sheetData>
    <row r="1" spans="1:21">
      <c r="A1" s="85"/>
      <c r="B1" s="85"/>
      <c r="C1" s="85"/>
      <c r="D1" s="85"/>
      <c r="E1" s="85"/>
      <c r="F1" s="85"/>
      <c r="G1" s="85"/>
      <c r="H1" s="85"/>
      <c r="I1" s="85"/>
      <c r="J1" s="85"/>
      <c r="K1" s="85"/>
      <c r="L1" s="85"/>
      <c r="M1" s="85"/>
      <c r="N1" s="85"/>
      <c r="O1" s="85"/>
      <c r="P1" s="85"/>
      <c r="Q1" s="85"/>
      <c r="R1" s="85"/>
      <c r="S1" s="85"/>
      <c r="T1" s="85"/>
      <c r="U1" s="85"/>
    </row>
    <row r="2" spans="1:21" ht="30" customHeight="1">
      <c r="A2" s="85"/>
      <c r="B2" s="84" t="s">
        <v>82</v>
      </c>
      <c r="C2" s="85"/>
      <c r="D2" s="85"/>
      <c r="E2" s="85"/>
      <c r="F2" s="85"/>
      <c r="G2" s="85"/>
      <c r="H2" s="85"/>
      <c r="I2" s="85"/>
      <c r="J2" s="85"/>
      <c r="K2" s="85"/>
      <c r="L2" s="85"/>
      <c r="M2" s="85"/>
      <c r="N2" s="85"/>
      <c r="O2" s="85"/>
      <c r="P2" s="85"/>
      <c r="Q2" s="85"/>
      <c r="R2" s="85"/>
      <c r="S2" s="85"/>
      <c r="T2" s="85"/>
      <c r="U2" s="85"/>
    </row>
    <row r="3" spans="1:21" ht="15.75" thickBot="1">
      <c r="A3" s="85"/>
      <c r="B3" s="85"/>
      <c r="C3" s="85" t="s">
        <v>167</v>
      </c>
      <c r="D3" s="85"/>
      <c r="E3" s="85"/>
      <c r="F3" s="85"/>
      <c r="G3" s="85"/>
      <c r="H3" s="85"/>
      <c r="I3" s="85"/>
      <c r="J3" s="85"/>
      <c r="K3" s="85"/>
      <c r="L3" s="85"/>
      <c r="M3" s="85"/>
      <c r="N3" s="85"/>
      <c r="O3" s="85"/>
      <c r="P3" s="85"/>
      <c r="Q3" s="85"/>
      <c r="R3" s="85"/>
      <c r="S3" s="85"/>
      <c r="T3" s="85"/>
      <c r="U3" s="85"/>
    </row>
    <row r="4" spans="1:21" ht="46.5" customHeight="1" thickBot="1">
      <c r="A4" s="85"/>
      <c r="B4" s="156" t="s">
        <v>85</v>
      </c>
      <c r="C4" s="133" t="s">
        <v>86</v>
      </c>
      <c r="D4" s="85"/>
      <c r="E4" s="163" t="s">
        <v>117</v>
      </c>
      <c r="F4" s="163"/>
      <c r="G4" s="163"/>
      <c r="H4" s="163"/>
      <c r="I4" s="163"/>
      <c r="J4" s="163"/>
      <c r="K4" s="163"/>
      <c r="L4" s="85"/>
      <c r="M4" s="85"/>
      <c r="N4" s="85"/>
      <c r="O4" s="85"/>
      <c r="P4" s="85"/>
      <c r="Q4" s="85"/>
      <c r="R4" s="85"/>
      <c r="S4" s="85"/>
      <c r="T4" s="85"/>
      <c r="U4" s="85"/>
    </row>
    <row r="5" spans="1:21" ht="18.75" customHeight="1" thickBot="1">
      <c r="A5" s="85"/>
      <c r="B5" s="85"/>
      <c r="C5" s="85"/>
      <c r="D5" s="85"/>
      <c r="E5" s="85"/>
      <c r="F5" s="86"/>
      <c r="G5" s="85"/>
      <c r="H5" s="85"/>
      <c r="I5" s="85"/>
      <c r="J5" s="85"/>
      <c r="K5" s="85"/>
      <c r="L5" s="85"/>
      <c r="M5" s="85"/>
      <c r="N5" s="85"/>
      <c r="O5" s="85"/>
      <c r="P5" s="85"/>
      <c r="Q5" s="85"/>
      <c r="R5" s="85"/>
      <c r="S5" s="85"/>
      <c r="T5" s="85"/>
      <c r="U5" s="85"/>
    </row>
    <row r="6" spans="1:21" ht="41.25" customHeight="1" thickTop="1" thickBot="1">
      <c r="A6" s="85"/>
      <c r="B6" s="126" t="str">
        <f>G75</f>
        <v>Evaluation Criteria</v>
      </c>
      <c r="C6" s="115" t="str">
        <f>H75</f>
        <v>Units</v>
      </c>
      <c r="D6" s="129" t="s">
        <v>108</v>
      </c>
      <c r="E6" s="161" t="str">
        <f>J75</f>
        <v>Option 1</v>
      </c>
      <c r="F6" s="162"/>
      <c r="G6" s="164" t="s">
        <v>168</v>
      </c>
      <c r="H6" s="165"/>
      <c r="I6" s="85"/>
      <c r="J6" s="108"/>
      <c r="K6" s="85"/>
      <c r="L6" s="85"/>
      <c r="M6" s="85"/>
      <c r="N6" s="85"/>
      <c r="O6" s="85"/>
      <c r="P6" s="85"/>
      <c r="Q6" s="85"/>
      <c r="R6" s="85"/>
      <c r="S6" s="85"/>
      <c r="T6" s="85"/>
      <c r="U6" s="85"/>
    </row>
    <row r="7" spans="1:21" ht="32.25" customHeight="1" thickBot="1">
      <c r="A7" s="85"/>
      <c r="B7" s="130" t="str">
        <f>G76</f>
        <v>Fish</v>
      </c>
      <c r="C7" s="134" t="str">
        <f>H76</f>
        <v>tn/yr</v>
      </c>
      <c r="D7" s="116">
        <f>J76</f>
        <v>132.75510311679466</v>
      </c>
      <c r="E7" s="137"/>
      <c r="F7" s="127">
        <f>I89</f>
        <v>0.29702970297029702</v>
      </c>
      <c r="H7" s="85"/>
      <c r="I7" s="85"/>
      <c r="J7" s="85"/>
      <c r="K7" s="85"/>
      <c r="L7" s="85"/>
      <c r="M7" s="85"/>
      <c r="N7" s="85"/>
      <c r="O7" s="85"/>
      <c r="P7" s="85"/>
      <c r="Q7" s="85"/>
      <c r="R7" s="85"/>
      <c r="S7" s="85"/>
      <c r="T7" s="85"/>
      <c r="U7" s="85"/>
    </row>
    <row r="8" spans="1:21" ht="36.75" customHeight="1" thickBot="1">
      <c r="A8" s="85"/>
      <c r="B8" s="130" t="str">
        <f t="shared" ref="B8:B10" si="0">G77</f>
        <v>Power</v>
      </c>
      <c r="C8" s="134" t="str">
        <f>H77</f>
        <v>GWh/a</v>
      </c>
      <c r="D8" s="116">
        <f t="shared" ref="D8:D10" si="1">J77</f>
        <v>64.157633501641754</v>
      </c>
      <c r="E8" s="131"/>
      <c r="F8" s="127">
        <f>I90</f>
        <v>0.20297029702970298</v>
      </c>
      <c r="H8" s="85"/>
      <c r="I8" s="85"/>
      <c r="J8" s="85"/>
      <c r="K8" s="85"/>
      <c r="L8" s="85"/>
      <c r="M8" s="85"/>
      <c r="N8" s="85"/>
      <c r="O8" s="85"/>
      <c r="P8" s="85"/>
      <c r="Q8" s="85"/>
      <c r="R8" s="85"/>
      <c r="S8" s="85"/>
      <c r="T8" s="85"/>
      <c r="U8" s="85"/>
    </row>
    <row r="9" spans="1:21" ht="33" customHeight="1" thickBot="1">
      <c r="A9" s="85"/>
      <c r="B9" s="130" t="str">
        <f t="shared" si="0"/>
        <v>Flood Cont</v>
      </c>
      <c r="C9" s="134" t="str">
        <f>H78</f>
        <v xml:space="preserve"> 1000 ha</v>
      </c>
      <c r="D9" s="116">
        <f t="shared" si="1"/>
        <v>23.216108233613284</v>
      </c>
      <c r="E9" s="139"/>
      <c r="F9" s="127">
        <f>I91</f>
        <v>0.26732673267326734</v>
      </c>
      <c r="H9" s="85"/>
      <c r="I9" s="85"/>
      <c r="J9" s="85"/>
      <c r="K9" s="85"/>
      <c r="L9" s="85"/>
      <c r="M9" s="85"/>
      <c r="N9" s="85"/>
      <c r="O9" s="85"/>
      <c r="P9" s="85"/>
      <c r="Q9" s="85"/>
      <c r="R9" s="85"/>
      <c r="S9" s="85"/>
      <c r="T9" s="85"/>
      <c r="U9" s="85"/>
    </row>
    <row r="10" spans="1:21" ht="36" customHeight="1" thickBot="1">
      <c r="A10" s="85"/>
      <c r="B10" s="132" t="str">
        <f t="shared" si="0"/>
        <v>Irrigation</v>
      </c>
      <c r="C10" s="135" t="str">
        <f>H79</f>
        <v>1000 ha</v>
      </c>
      <c r="D10" s="116">
        <f t="shared" si="1"/>
        <v>52.05620230922424</v>
      </c>
      <c r="E10" s="138"/>
      <c r="F10" s="128">
        <f>I92</f>
        <v>0.23267326732673269</v>
      </c>
      <c r="H10" s="85"/>
      <c r="I10" s="85"/>
      <c r="J10" s="85"/>
      <c r="K10" s="85"/>
      <c r="L10" s="85"/>
      <c r="M10" s="85"/>
      <c r="N10" s="85"/>
      <c r="O10" s="85"/>
      <c r="P10" s="85"/>
      <c r="Q10" s="85"/>
      <c r="R10" s="85"/>
      <c r="S10" s="85"/>
      <c r="T10" s="85"/>
      <c r="U10" s="85"/>
    </row>
    <row r="11" spans="1:21" ht="27" customHeight="1" thickTop="1">
      <c r="A11" s="85"/>
      <c r="B11" s="136" t="str">
        <f>IF($C$4=$B$76,"","Total")</f>
        <v/>
      </c>
      <c r="C11" s="136" t="str">
        <f>IF($C$4=$B$76,"",C10)</f>
        <v/>
      </c>
      <c r="D11" s="150" t="str">
        <f>IF($C$4=$B$76,"",SUM(D7:D10))</f>
        <v/>
      </c>
      <c r="E11" s="123"/>
      <c r="F11" s="124"/>
      <c r="H11" s="85"/>
      <c r="I11" s="85"/>
      <c r="J11" s="85"/>
      <c r="K11" s="85"/>
      <c r="L11" s="85"/>
      <c r="M11" s="85"/>
      <c r="N11" s="85"/>
      <c r="O11" s="85"/>
      <c r="P11" s="85"/>
      <c r="Q11" s="85"/>
      <c r="R11" s="85"/>
      <c r="S11" s="85"/>
      <c r="T11" s="85"/>
      <c r="U11" s="85"/>
    </row>
    <row r="12" spans="1:21" ht="19.5" customHeight="1" thickBot="1">
      <c r="A12" s="85"/>
      <c r="B12" s="125"/>
      <c r="C12" s="104"/>
      <c r="D12" s="123"/>
      <c r="E12" s="123"/>
      <c r="F12" s="124"/>
      <c r="H12" s="85"/>
      <c r="I12" s="85"/>
      <c r="J12" s="85"/>
      <c r="K12" s="85"/>
      <c r="L12" s="85"/>
      <c r="M12" s="85"/>
      <c r="N12" s="85"/>
      <c r="O12" s="85"/>
      <c r="P12" s="85"/>
      <c r="Q12" s="85"/>
      <c r="R12" s="85"/>
      <c r="S12" s="85"/>
      <c r="T12" s="85"/>
      <c r="U12" s="85"/>
    </row>
    <row r="13" spans="1:21" ht="45.75" customHeight="1" thickTop="1" thickBot="1">
      <c r="A13" s="85"/>
      <c r="B13" s="126" t="str">
        <f>G75</f>
        <v>Evaluation Criteria</v>
      </c>
      <c r="C13" s="115" t="str">
        <f>H75</f>
        <v>Units</v>
      </c>
      <c r="D13" s="129" t="s">
        <v>108</v>
      </c>
      <c r="E13" s="161" t="str">
        <f>K75</f>
        <v>Option 2</v>
      </c>
      <c r="F13" s="162"/>
      <c r="H13" s="85"/>
      <c r="I13" s="85"/>
      <c r="J13" s="85"/>
      <c r="K13" s="85"/>
      <c r="L13" s="85"/>
      <c r="M13" s="85"/>
      <c r="N13" s="85"/>
      <c r="O13" s="85"/>
      <c r="P13" s="85"/>
      <c r="Q13" s="85"/>
      <c r="R13" s="85"/>
      <c r="S13" s="85"/>
      <c r="T13" s="85"/>
      <c r="U13" s="85"/>
    </row>
    <row r="14" spans="1:21" ht="34.5" customHeight="1" thickBot="1">
      <c r="A14" s="85"/>
      <c r="B14" s="130" t="str">
        <f>G76</f>
        <v>Fish</v>
      </c>
      <c r="C14" s="134" t="str">
        <f>H76</f>
        <v>tn/yr</v>
      </c>
      <c r="D14" s="116">
        <f>K76</f>
        <v>114.18903951469673</v>
      </c>
      <c r="E14" s="137"/>
      <c r="F14" s="127">
        <f>I97</f>
        <v>0.25252525252525254</v>
      </c>
      <c r="H14" s="85"/>
      <c r="I14" s="85"/>
      <c r="J14" s="85"/>
      <c r="K14" s="85"/>
      <c r="L14" s="85"/>
      <c r="M14" s="85"/>
      <c r="N14" s="85"/>
      <c r="O14" s="85"/>
      <c r="P14" s="85"/>
      <c r="Q14" s="85"/>
      <c r="R14" s="85"/>
      <c r="S14" s="85"/>
      <c r="T14" s="85"/>
      <c r="U14" s="85"/>
    </row>
    <row r="15" spans="1:21" ht="32.25" customHeight="1" thickBot="1">
      <c r="A15" s="85"/>
      <c r="B15" s="130" t="str">
        <f t="shared" ref="B15:B17" si="2">G77</f>
        <v>Power</v>
      </c>
      <c r="C15" s="134" t="str">
        <f t="shared" ref="C15:C17" si="3">H77</f>
        <v>GWh/a</v>
      </c>
      <c r="D15" s="116">
        <f t="shared" ref="D15:D17" si="4">K77</f>
        <v>67.042514400200346</v>
      </c>
      <c r="E15" s="131"/>
      <c r="F15" s="127">
        <f>I98</f>
        <v>0.24242424242424243</v>
      </c>
      <c r="H15" s="85"/>
      <c r="I15" s="85"/>
      <c r="J15" s="85"/>
      <c r="K15" s="85"/>
      <c r="L15" s="85"/>
      <c r="M15" s="85"/>
      <c r="N15" s="85"/>
      <c r="O15" s="85"/>
      <c r="P15" s="85"/>
      <c r="Q15" s="85"/>
      <c r="R15" s="85"/>
      <c r="S15" s="85"/>
      <c r="T15" s="85"/>
      <c r="U15" s="85"/>
    </row>
    <row r="16" spans="1:21" ht="36.75" customHeight="1" thickBot="1">
      <c r="A16" s="85"/>
      <c r="B16" s="130" t="str">
        <f t="shared" si="2"/>
        <v>Flood Cont</v>
      </c>
      <c r="C16" s="134" t="str">
        <f t="shared" si="3"/>
        <v xml:space="preserve"> 1000 ha</v>
      </c>
      <c r="D16" s="116">
        <f t="shared" si="4"/>
        <v>23.057140506998358</v>
      </c>
      <c r="E16" s="139"/>
      <c r="F16" s="127">
        <f>I99</f>
        <v>0.25252525252525254</v>
      </c>
      <c r="H16" s="85"/>
      <c r="I16" s="85"/>
      <c r="J16" s="85"/>
      <c r="K16" s="85"/>
      <c r="L16" s="85"/>
      <c r="M16" s="85"/>
      <c r="N16" s="85"/>
      <c r="O16" s="85"/>
      <c r="P16" s="85"/>
      <c r="Q16" s="85"/>
      <c r="R16" s="85"/>
      <c r="S16" s="85"/>
      <c r="T16" s="85"/>
      <c r="U16" s="85"/>
    </row>
    <row r="17" spans="1:21" ht="32.25" customHeight="1" thickBot="1">
      <c r="A17" s="85"/>
      <c r="B17" s="132" t="str">
        <f t="shared" si="2"/>
        <v>Irrigation</v>
      </c>
      <c r="C17" s="135" t="str">
        <f t="shared" si="3"/>
        <v>1000 ha</v>
      </c>
      <c r="D17" s="116">
        <f t="shared" si="4"/>
        <v>52.783987120662729</v>
      </c>
      <c r="E17" s="138"/>
      <c r="F17" s="128">
        <f>I100</f>
        <v>0.25252525252525254</v>
      </c>
      <c r="H17" s="85"/>
      <c r="I17" s="85"/>
      <c r="J17" s="85"/>
      <c r="K17" s="85"/>
      <c r="L17" s="85"/>
      <c r="M17" s="85"/>
      <c r="N17" s="85"/>
      <c r="O17" s="85"/>
      <c r="P17" s="85"/>
      <c r="Q17" s="85"/>
      <c r="R17" s="85"/>
      <c r="S17" s="85"/>
      <c r="T17" s="85"/>
      <c r="U17" s="85"/>
    </row>
    <row r="18" spans="1:21" ht="28.5" customHeight="1" thickTop="1">
      <c r="A18" s="85"/>
      <c r="B18" s="136" t="str">
        <f>IF($C$4=$B$76,"","Total")</f>
        <v/>
      </c>
      <c r="C18" s="136" t="str">
        <f>IF($C$4=$B$76,"",C17)</f>
        <v/>
      </c>
      <c r="D18" s="150" t="str">
        <f>IF($C$4=$B$76,"",SUM(D14:D17))</f>
        <v/>
      </c>
      <c r="E18" s="85"/>
      <c r="F18" s="85"/>
      <c r="G18" s="85"/>
      <c r="H18" s="85"/>
      <c r="I18" s="85"/>
      <c r="J18" s="85"/>
      <c r="K18" s="85"/>
      <c r="L18" s="85"/>
      <c r="M18" s="85"/>
      <c r="N18" s="85"/>
      <c r="O18" s="85"/>
      <c r="P18" s="85"/>
      <c r="Q18" s="85"/>
      <c r="R18" s="85"/>
      <c r="S18" s="85"/>
      <c r="T18" s="85"/>
      <c r="U18" s="85"/>
    </row>
    <row r="19" spans="1:21" ht="21.75" customHeight="1">
      <c r="A19" s="85"/>
      <c r="B19" s="117"/>
      <c r="C19" s="85"/>
      <c r="D19" s="85"/>
      <c r="E19" s="85"/>
      <c r="F19" s="85"/>
      <c r="G19" s="85"/>
      <c r="H19" s="85"/>
      <c r="I19" s="85"/>
      <c r="J19" s="85"/>
      <c r="K19" s="85"/>
      <c r="L19" s="85"/>
      <c r="M19" s="85"/>
      <c r="N19" s="85"/>
      <c r="O19" s="85"/>
      <c r="P19" s="85"/>
      <c r="Q19" s="85"/>
      <c r="R19" s="85"/>
      <c r="S19" s="85"/>
      <c r="T19" s="85"/>
      <c r="U19" s="85"/>
    </row>
    <row r="20" spans="1:21" ht="21" customHeight="1">
      <c r="A20" s="85"/>
      <c r="B20" s="85"/>
      <c r="C20" s="85"/>
      <c r="D20" s="85"/>
      <c r="E20" s="88" t="s">
        <v>118</v>
      </c>
      <c r="F20" s="85"/>
      <c r="G20" s="85"/>
      <c r="H20" s="85"/>
      <c r="I20" s="85"/>
      <c r="J20" s="85"/>
      <c r="K20" s="85"/>
      <c r="L20" s="85"/>
      <c r="M20" s="85"/>
      <c r="N20" s="85"/>
      <c r="O20" s="88"/>
      <c r="P20" s="85"/>
      <c r="Q20" s="85"/>
      <c r="R20" s="85"/>
      <c r="S20" s="85"/>
      <c r="T20" s="85"/>
      <c r="U20" s="85"/>
    </row>
    <row r="21" spans="1:21" ht="24.75" customHeight="1">
      <c r="A21" s="85"/>
      <c r="B21" s="85"/>
      <c r="C21" s="85"/>
      <c r="D21" s="85"/>
      <c r="E21" s="88" t="s">
        <v>119</v>
      </c>
      <c r="F21" s="85"/>
      <c r="G21" s="85"/>
      <c r="H21" s="85"/>
      <c r="I21" s="85"/>
      <c r="J21" s="85"/>
      <c r="K21" s="85"/>
      <c r="L21" s="85"/>
      <c r="M21" s="85"/>
      <c r="N21" s="85"/>
      <c r="O21" s="85"/>
      <c r="P21" s="85"/>
      <c r="Q21" s="85"/>
      <c r="R21" s="85"/>
      <c r="S21" s="85"/>
      <c r="T21" s="85"/>
      <c r="U21" s="85"/>
    </row>
    <row r="22" spans="1:21" ht="24.75" customHeight="1">
      <c r="A22" s="85"/>
      <c r="B22" s="85"/>
      <c r="C22" s="85"/>
      <c r="D22" s="85"/>
      <c r="E22" s="88"/>
      <c r="F22" s="85"/>
      <c r="G22" s="85"/>
      <c r="H22" s="85"/>
      <c r="I22" s="85"/>
      <c r="J22" s="85"/>
      <c r="K22" s="85"/>
      <c r="L22" s="85"/>
      <c r="M22" s="85"/>
      <c r="N22" s="85"/>
      <c r="O22" s="85"/>
      <c r="P22" s="85"/>
      <c r="Q22" s="85"/>
      <c r="R22" s="85"/>
      <c r="S22" s="85"/>
      <c r="T22" s="85"/>
      <c r="U22" s="85"/>
    </row>
    <row r="23" spans="1:21" ht="19.5" customHeight="1">
      <c r="A23" s="85"/>
      <c r="B23" s="85"/>
      <c r="C23" s="85"/>
      <c r="D23" s="85"/>
      <c r="E23" s="85"/>
      <c r="F23" s="85"/>
      <c r="G23" s="85"/>
      <c r="H23" s="85"/>
      <c r="I23" s="85"/>
      <c r="J23" s="89"/>
      <c r="K23" s="89"/>
      <c r="L23" s="89"/>
      <c r="M23" s="89"/>
      <c r="N23" s="89"/>
      <c r="O23" s="85"/>
      <c r="P23" s="85"/>
      <c r="Q23" s="85"/>
      <c r="R23" s="85"/>
      <c r="S23" s="85"/>
      <c r="T23" s="85"/>
      <c r="U23" s="85"/>
    </row>
    <row r="24" spans="1:21" ht="19.5" customHeight="1" outlineLevel="1">
      <c r="A24" s="85"/>
      <c r="B24" s="85"/>
      <c r="C24" s="85"/>
      <c r="D24" s="85"/>
      <c r="E24" s="85"/>
      <c r="F24" s="85"/>
      <c r="G24" s="85"/>
      <c r="H24" s="85"/>
      <c r="I24" s="85"/>
      <c r="J24" s="89"/>
      <c r="K24" s="89"/>
      <c r="L24" s="89"/>
      <c r="M24" s="89"/>
      <c r="N24" s="89"/>
      <c r="O24" s="85"/>
      <c r="P24" s="85"/>
      <c r="Q24" s="85"/>
      <c r="R24" s="85"/>
      <c r="S24" s="85"/>
      <c r="T24" s="85"/>
      <c r="U24" s="85"/>
    </row>
    <row r="25" spans="1:21" ht="19.5" customHeight="1" outlineLevel="1">
      <c r="A25" s="85"/>
      <c r="B25" s="85"/>
      <c r="C25" s="85"/>
      <c r="D25" s="85"/>
      <c r="E25" s="85"/>
      <c r="F25" s="85"/>
      <c r="G25" s="85"/>
      <c r="H25" s="85"/>
      <c r="I25" s="85"/>
      <c r="J25" s="89"/>
      <c r="K25" s="89"/>
      <c r="L25" s="89"/>
      <c r="M25" s="89"/>
      <c r="N25" s="89"/>
      <c r="O25" s="85"/>
      <c r="P25" s="85"/>
      <c r="Q25" s="85"/>
      <c r="R25" s="85"/>
      <c r="S25" s="85"/>
      <c r="T25" s="85"/>
      <c r="U25" s="85"/>
    </row>
    <row r="26" spans="1:21" ht="19.5" customHeight="1" outlineLevel="1">
      <c r="A26" s="85"/>
      <c r="B26" s="85"/>
      <c r="C26" s="85"/>
      <c r="D26" s="85"/>
      <c r="E26" s="85"/>
      <c r="F26" s="85"/>
      <c r="G26" s="85"/>
      <c r="H26" s="85"/>
      <c r="I26" s="85"/>
      <c r="J26" s="89"/>
      <c r="K26" s="89"/>
      <c r="L26" s="89"/>
      <c r="M26" s="89"/>
      <c r="N26" s="89"/>
      <c r="O26" s="85"/>
      <c r="P26" s="85"/>
      <c r="Q26" s="85"/>
      <c r="R26" s="85"/>
      <c r="S26" s="85"/>
      <c r="T26" s="85"/>
      <c r="U26" s="85"/>
    </row>
    <row r="27" spans="1:21" ht="19.5" customHeight="1" outlineLevel="1">
      <c r="A27" s="85"/>
      <c r="B27" s="85"/>
      <c r="C27" s="85"/>
      <c r="D27" s="85"/>
      <c r="E27" s="85"/>
      <c r="F27" s="85"/>
      <c r="G27" s="85"/>
      <c r="H27" s="85"/>
      <c r="I27" s="85"/>
      <c r="J27" s="89"/>
      <c r="K27" s="89"/>
      <c r="L27" s="89"/>
      <c r="M27" s="89"/>
      <c r="N27" s="89"/>
      <c r="O27" s="85"/>
      <c r="P27" s="85"/>
      <c r="Q27" s="85"/>
      <c r="R27" s="85"/>
      <c r="S27" s="85"/>
      <c r="T27" s="85"/>
      <c r="U27" s="85"/>
    </row>
    <row r="28" spans="1:21" ht="19.5" customHeight="1" outlineLevel="1">
      <c r="A28" s="85"/>
      <c r="B28" s="85"/>
      <c r="C28" s="85"/>
      <c r="D28" s="85"/>
      <c r="E28" s="85"/>
      <c r="F28" s="85"/>
      <c r="G28" s="85"/>
      <c r="H28" s="85"/>
      <c r="I28" s="85"/>
      <c r="J28" s="89"/>
      <c r="K28" s="89"/>
      <c r="L28" s="89"/>
      <c r="M28" s="89"/>
      <c r="N28" s="89"/>
      <c r="O28" s="85"/>
      <c r="P28" s="85"/>
      <c r="Q28" s="85"/>
      <c r="R28" s="85"/>
      <c r="S28" s="85"/>
      <c r="T28" s="85"/>
      <c r="U28" s="85"/>
    </row>
    <row r="29" spans="1:21" ht="19.5" customHeight="1" outlineLevel="1">
      <c r="A29" s="85"/>
      <c r="B29" s="85"/>
      <c r="C29" s="85"/>
      <c r="D29" s="85"/>
      <c r="E29" s="85"/>
      <c r="F29" s="85"/>
      <c r="G29" s="85"/>
      <c r="H29" s="85"/>
      <c r="I29" s="85"/>
      <c r="J29" s="89"/>
      <c r="K29" s="89"/>
      <c r="L29" s="89"/>
      <c r="M29" s="89"/>
      <c r="N29" s="89"/>
      <c r="O29" s="85"/>
      <c r="P29" s="85"/>
      <c r="Q29" s="85"/>
      <c r="R29" s="85"/>
      <c r="S29" s="85"/>
      <c r="T29" s="85"/>
      <c r="U29" s="85"/>
    </row>
    <row r="30" spans="1:21" ht="19.5" customHeight="1" outlineLevel="1">
      <c r="A30" s="85"/>
      <c r="B30" s="85"/>
      <c r="C30" s="85"/>
      <c r="D30" s="85"/>
      <c r="E30" s="85"/>
      <c r="F30" s="85"/>
      <c r="G30" s="85"/>
      <c r="H30" s="85"/>
      <c r="I30" s="85"/>
      <c r="J30" s="89"/>
      <c r="K30" s="89"/>
      <c r="L30" s="89"/>
      <c r="M30" s="89"/>
      <c r="N30" s="89"/>
      <c r="O30" s="85"/>
      <c r="P30" s="85"/>
      <c r="Q30" s="85"/>
      <c r="R30" s="85"/>
      <c r="S30" s="85"/>
      <c r="T30" s="85"/>
      <c r="U30" s="85"/>
    </row>
    <row r="31" spans="1:21" ht="19.5" customHeight="1" outlineLevel="1">
      <c r="A31" s="85"/>
      <c r="B31" s="85"/>
      <c r="C31" s="85"/>
      <c r="D31" s="85"/>
      <c r="E31" s="85"/>
      <c r="F31" s="85"/>
      <c r="G31" s="85"/>
      <c r="H31" s="85"/>
      <c r="I31" s="85"/>
      <c r="J31" s="89"/>
      <c r="K31" s="89"/>
      <c r="L31" s="89"/>
      <c r="M31" s="89"/>
      <c r="N31" s="89"/>
      <c r="O31" s="85"/>
      <c r="P31" s="85"/>
      <c r="Q31" s="85"/>
      <c r="R31" s="85"/>
      <c r="S31" s="85"/>
      <c r="T31" s="85"/>
      <c r="U31" s="85"/>
    </row>
    <row r="32" spans="1:21" ht="19.5" customHeight="1" outlineLevel="1">
      <c r="A32" s="85"/>
      <c r="B32" s="85"/>
      <c r="C32" s="85"/>
      <c r="D32" s="85"/>
      <c r="E32" s="85"/>
      <c r="F32" s="85"/>
      <c r="G32" s="85"/>
      <c r="H32" s="85"/>
      <c r="I32" s="85"/>
      <c r="J32" s="89"/>
      <c r="K32" s="89"/>
      <c r="L32" s="89"/>
      <c r="M32" s="89"/>
      <c r="N32" s="89"/>
      <c r="O32" s="85"/>
      <c r="P32" s="85"/>
      <c r="Q32" s="85"/>
      <c r="R32" s="85"/>
      <c r="S32" s="85"/>
      <c r="T32" s="85"/>
      <c r="U32" s="85"/>
    </row>
    <row r="33" spans="1:21" ht="19.5" customHeight="1" outlineLevel="1">
      <c r="A33" s="85"/>
      <c r="B33" s="85"/>
      <c r="C33" s="85"/>
      <c r="D33" s="85"/>
      <c r="E33" s="85"/>
      <c r="F33" s="85"/>
      <c r="G33" s="85"/>
      <c r="H33" s="85"/>
      <c r="I33" s="85"/>
      <c r="J33" s="89"/>
      <c r="K33" s="89"/>
      <c r="L33" s="89"/>
      <c r="M33" s="89"/>
      <c r="N33" s="89"/>
      <c r="O33" s="85"/>
      <c r="P33" s="85"/>
      <c r="Q33" s="85"/>
      <c r="R33" s="85"/>
      <c r="S33" s="85"/>
      <c r="T33" s="85"/>
      <c r="U33" s="85"/>
    </row>
    <row r="34" spans="1:21" ht="19.5" customHeight="1" outlineLevel="1">
      <c r="A34" s="85"/>
      <c r="B34" s="85"/>
      <c r="C34" s="85"/>
      <c r="D34" s="85"/>
      <c r="E34" s="85"/>
      <c r="F34" s="85"/>
      <c r="G34" s="85"/>
      <c r="H34" s="85"/>
      <c r="I34" s="85"/>
      <c r="J34" s="89"/>
      <c r="K34" s="89"/>
      <c r="L34" s="89"/>
      <c r="M34" s="89"/>
      <c r="N34" s="89"/>
      <c r="O34" s="85"/>
      <c r="P34" s="85"/>
      <c r="Q34" s="85"/>
      <c r="R34" s="85"/>
      <c r="S34" s="85"/>
      <c r="T34" s="85"/>
      <c r="U34" s="85"/>
    </row>
    <row r="35" spans="1:21" ht="19.5" customHeight="1" outlineLevel="1">
      <c r="A35" s="85"/>
      <c r="B35" s="85"/>
      <c r="C35" s="85"/>
      <c r="D35" s="85"/>
      <c r="E35" s="85"/>
      <c r="F35" s="85"/>
      <c r="G35" s="85"/>
      <c r="H35" s="85"/>
      <c r="I35" s="85"/>
      <c r="J35" s="89"/>
      <c r="K35" s="89"/>
      <c r="L35" s="89"/>
      <c r="M35" s="89"/>
      <c r="N35" s="89"/>
      <c r="O35" s="85"/>
      <c r="P35" s="85"/>
      <c r="Q35" s="85"/>
      <c r="R35" s="85"/>
      <c r="S35" s="85"/>
      <c r="T35" s="85"/>
      <c r="U35" s="85"/>
    </row>
    <row r="36" spans="1:21" ht="19.5" customHeight="1" outlineLevel="1">
      <c r="A36" s="85"/>
      <c r="B36" s="85"/>
      <c r="C36" s="85"/>
      <c r="D36" s="85"/>
      <c r="E36" s="85"/>
      <c r="F36" s="85"/>
      <c r="G36" s="85"/>
      <c r="H36" s="85"/>
      <c r="I36" s="85"/>
      <c r="J36" s="89"/>
      <c r="K36" s="89"/>
      <c r="L36" s="89"/>
      <c r="M36" s="89"/>
      <c r="N36" s="89"/>
      <c r="O36" s="85"/>
      <c r="P36" s="85"/>
      <c r="Q36" s="85"/>
      <c r="R36" s="85"/>
      <c r="S36" s="85"/>
      <c r="T36" s="85"/>
      <c r="U36" s="85"/>
    </row>
    <row r="37" spans="1:21" ht="19.5" customHeight="1" outlineLevel="1">
      <c r="A37" s="85"/>
      <c r="B37" s="85"/>
      <c r="C37" s="85"/>
      <c r="D37" s="85"/>
      <c r="E37" s="85"/>
      <c r="F37" s="85"/>
      <c r="G37" s="85"/>
      <c r="H37" s="85"/>
      <c r="I37" s="85"/>
      <c r="J37" s="89"/>
      <c r="K37" s="89"/>
      <c r="L37" s="89"/>
      <c r="M37" s="89"/>
      <c r="N37" s="89"/>
      <c r="O37" s="85"/>
      <c r="P37" s="85"/>
      <c r="Q37" s="85"/>
      <c r="R37" s="85"/>
      <c r="S37" s="85"/>
      <c r="T37" s="85"/>
      <c r="U37" s="85"/>
    </row>
    <row r="38" spans="1:21" ht="19.5" customHeight="1" outlineLevel="1">
      <c r="A38" s="85"/>
      <c r="B38" s="85"/>
      <c r="C38" s="85"/>
      <c r="D38" s="85"/>
      <c r="E38" s="85"/>
      <c r="F38" s="85"/>
      <c r="G38" s="85"/>
      <c r="H38" s="85"/>
      <c r="I38" s="85"/>
      <c r="J38" s="89"/>
      <c r="K38" s="89"/>
      <c r="L38" s="89"/>
      <c r="M38" s="89"/>
      <c r="N38" s="89"/>
      <c r="O38" s="85"/>
      <c r="P38" s="85"/>
      <c r="Q38" s="85"/>
      <c r="R38" s="85"/>
      <c r="S38" s="85"/>
      <c r="T38" s="85"/>
      <c r="U38" s="85"/>
    </row>
    <row r="39" spans="1:21" ht="19.5" customHeight="1" outlineLevel="1">
      <c r="A39" s="85"/>
      <c r="B39" s="85"/>
      <c r="C39" s="85"/>
      <c r="D39" s="85"/>
      <c r="E39" s="85"/>
      <c r="F39" s="85"/>
      <c r="G39" s="85"/>
      <c r="H39" s="85"/>
      <c r="I39" s="85"/>
      <c r="J39" s="89"/>
      <c r="K39" s="89"/>
      <c r="L39" s="89"/>
      <c r="M39" s="89"/>
      <c r="N39" s="89"/>
      <c r="O39" s="85"/>
      <c r="P39" s="85"/>
      <c r="Q39" s="85"/>
      <c r="R39" s="85"/>
      <c r="S39" s="85"/>
      <c r="T39" s="85"/>
      <c r="U39" s="85"/>
    </row>
    <row r="40" spans="1:21" ht="19.5" customHeight="1" outlineLevel="1">
      <c r="A40" s="85"/>
      <c r="B40" s="85"/>
      <c r="C40" s="85"/>
      <c r="D40" s="85"/>
      <c r="E40" s="85"/>
      <c r="F40" s="85"/>
      <c r="G40" s="85"/>
      <c r="H40" s="85"/>
      <c r="I40" s="85"/>
      <c r="J40" s="89"/>
      <c r="K40" s="89"/>
      <c r="L40" s="89"/>
      <c r="M40" s="89"/>
      <c r="N40" s="89"/>
      <c r="O40" s="85"/>
      <c r="P40" s="85"/>
      <c r="Q40" s="85"/>
      <c r="R40" s="85"/>
      <c r="S40" s="85"/>
      <c r="T40" s="85"/>
      <c r="U40" s="85"/>
    </row>
    <row r="41" spans="1:21" ht="19.5" customHeight="1" outlineLevel="1">
      <c r="A41" s="85"/>
      <c r="B41" s="85"/>
      <c r="C41" s="85"/>
      <c r="D41" s="85"/>
      <c r="E41" s="85"/>
      <c r="F41" s="85"/>
      <c r="G41" s="85"/>
      <c r="H41" s="85"/>
      <c r="I41" s="85"/>
      <c r="J41" s="89"/>
      <c r="K41" s="89"/>
      <c r="L41" s="89"/>
      <c r="M41" s="89"/>
      <c r="N41" s="89"/>
      <c r="O41" s="85"/>
      <c r="P41" s="85"/>
      <c r="Q41" s="85"/>
      <c r="R41" s="85"/>
      <c r="S41" s="85"/>
      <c r="T41" s="85"/>
      <c r="U41" s="85"/>
    </row>
    <row r="42" spans="1:21" ht="19.5" customHeight="1" outlineLevel="1">
      <c r="A42" s="85"/>
      <c r="B42" s="85"/>
      <c r="C42" s="85"/>
      <c r="D42" s="85"/>
      <c r="E42" s="85"/>
      <c r="F42" s="85"/>
      <c r="G42" s="85"/>
      <c r="H42" s="85"/>
      <c r="I42" s="85"/>
      <c r="J42" s="89"/>
      <c r="K42" s="89"/>
      <c r="L42" s="89"/>
      <c r="M42" s="89"/>
      <c r="N42" s="89"/>
      <c r="O42" s="85"/>
      <c r="P42" s="85"/>
      <c r="Q42" s="85"/>
      <c r="R42" s="85"/>
      <c r="S42" s="85"/>
      <c r="T42" s="85"/>
      <c r="U42" s="85"/>
    </row>
    <row r="43" spans="1:21" ht="19.5" customHeight="1" outlineLevel="1">
      <c r="A43" s="85"/>
      <c r="B43" s="85"/>
      <c r="C43" s="85"/>
      <c r="D43" s="85"/>
      <c r="E43" s="85"/>
      <c r="F43" s="85"/>
      <c r="G43" s="85"/>
      <c r="H43" s="85"/>
      <c r="I43" s="85"/>
      <c r="J43" s="89"/>
      <c r="K43" s="89"/>
      <c r="L43" s="89"/>
      <c r="M43" s="89"/>
      <c r="N43" s="89"/>
      <c r="O43" s="85"/>
      <c r="P43" s="85"/>
      <c r="Q43" s="85"/>
      <c r="R43" s="85"/>
      <c r="S43" s="85"/>
      <c r="T43" s="85"/>
      <c r="U43" s="85"/>
    </row>
    <row r="44" spans="1:21" ht="19.5" customHeight="1" outlineLevel="1">
      <c r="A44" s="85"/>
      <c r="B44" s="85"/>
      <c r="C44" s="85"/>
      <c r="D44" s="85"/>
      <c r="E44" s="85"/>
      <c r="F44" s="85"/>
      <c r="G44" s="85"/>
      <c r="H44" s="85"/>
      <c r="I44" s="85"/>
      <c r="J44" s="89"/>
      <c r="K44" s="89"/>
      <c r="L44" s="89"/>
      <c r="M44" s="89"/>
      <c r="N44" s="89"/>
      <c r="O44" s="85"/>
      <c r="P44" s="85"/>
      <c r="Q44" s="85"/>
      <c r="R44" s="85"/>
      <c r="S44" s="85"/>
      <c r="T44" s="85"/>
      <c r="U44" s="85"/>
    </row>
    <row r="45" spans="1:21" ht="19.5" customHeight="1" outlineLevel="1">
      <c r="A45" s="85"/>
      <c r="B45" s="85"/>
      <c r="C45" s="85"/>
      <c r="D45" s="85"/>
      <c r="E45" s="85"/>
      <c r="F45" s="85"/>
      <c r="G45" s="85"/>
      <c r="H45" s="85"/>
      <c r="I45" s="85"/>
      <c r="J45" s="89"/>
      <c r="K45" s="89"/>
      <c r="L45" s="89"/>
      <c r="M45" s="89"/>
      <c r="N45" s="89"/>
      <c r="O45" s="85"/>
      <c r="P45" s="85"/>
      <c r="Q45" s="85"/>
      <c r="R45" s="85"/>
      <c r="S45" s="85"/>
      <c r="T45" s="85"/>
      <c r="U45" s="85"/>
    </row>
    <row r="46" spans="1:21" ht="19.5" customHeight="1" outlineLevel="1">
      <c r="A46" s="85"/>
      <c r="B46" s="85"/>
      <c r="C46" s="85"/>
      <c r="D46" s="85"/>
      <c r="E46" s="85"/>
      <c r="F46" s="85"/>
      <c r="G46" s="85"/>
      <c r="H46" s="85"/>
      <c r="I46" s="85"/>
      <c r="J46" s="89"/>
      <c r="K46" s="89"/>
      <c r="L46" s="89"/>
      <c r="M46" s="89"/>
      <c r="N46" s="89"/>
      <c r="O46" s="85"/>
      <c r="P46" s="85"/>
      <c r="Q46" s="85"/>
      <c r="R46" s="85"/>
      <c r="S46" s="85"/>
      <c r="T46" s="85"/>
      <c r="U46" s="85"/>
    </row>
    <row r="47" spans="1:21" ht="19.5" customHeight="1" outlineLevel="1">
      <c r="A47" s="85"/>
      <c r="B47" s="85"/>
      <c r="C47" s="85"/>
      <c r="D47" s="85"/>
      <c r="E47" s="85"/>
      <c r="F47" s="85"/>
      <c r="G47" s="85"/>
      <c r="H47" s="85"/>
      <c r="I47" s="85"/>
      <c r="J47" s="89"/>
      <c r="K47" s="89"/>
      <c r="L47" s="89"/>
      <c r="M47" s="89"/>
      <c r="N47" s="89"/>
      <c r="O47" s="85"/>
      <c r="P47" s="85"/>
      <c r="Q47" s="85"/>
      <c r="R47" s="85"/>
      <c r="S47" s="85"/>
      <c r="T47" s="85"/>
      <c r="U47" s="85"/>
    </row>
    <row r="48" spans="1:21" ht="19.5" customHeight="1" outlineLevel="1">
      <c r="A48" s="85"/>
      <c r="B48" s="85"/>
      <c r="C48" s="85"/>
      <c r="D48" s="85"/>
      <c r="E48" s="85"/>
      <c r="F48" s="85"/>
      <c r="G48" s="85"/>
      <c r="H48" s="85"/>
      <c r="I48" s="85"/>
      <c r="J48" s="89"/>
      <c r="K48" s="89"/>
      <c r="L48" s="89"/>
      <c r="M48" s="89"/>
      <c r="N48" s="89"/>
      <c r="O48" s="85"/>
      <c r="P48" s="85"/>
      <c r="Q48" s="85"/>
      <c r="R48" s="85"/>
      <c r="S48" s="85"/>
      <c r="T48" s="85"/>
      <c r="U48" s="85"/>
    </row>
    <row r="49" spans="1:21" ht="19.5" customHeight="1" outlineLevel="1">
      <c r="A49" s="85"/>
      <c r="B49" s="85"/>
      <c r="C49" s="85"/>
      <c r="D49" s="85"/>
      <c r="E49" s="85"/>
      <c r="F49" s="85"/>
      <c r="G49" s="85"/>
      <c r="H49" s="85"/>
      <c r="I49" s="85"/>
      <c r="J49" s="89"/>
      <c r="K49" s="89"/>
      <c r="L49" s="89"/>
      <c r="M49" s="89"/>
      <c r="N49" s="89"/>
      <c r="O49" s="85"/>
      <c r="P49" s="85"/>
      <c r="Q49" s="85"/>
      <c r="R49" s="85"/>
      <c r="S49" s="85"/>
      <c r="T49" s="85"/>
      <c r="U49" s="85"/>
    </row>
    <row r="50" spans="1:21" ht="19.5" customHeight="1" outlineLevel="1">
      <c r="A50" s="85"/>
      <c r="B50" s="85"/>
      <c r="C50" s="85"/>
      <c r="D50" s="85"/>
      <c r="E50" s="85"/>
      <c r="F50" s="85"/>
      <c r="G50" s="85"/>
      <c r="H50" s="85"/>
      <c r="I50" s="85"/>
      <c r="J50" s="89"/>
      <c r="K50" s="89"/>
      <c r="L50" s="89"/>
      <c r="M50" s="89"/>
      <c r="N50" s="89"/>
      <c r="O50" s="85"/>
      <c r="P50" s="85"/>
      <c r="Q50" s="85"/>
      <c r="R50" s="85"/>
      <c r="S50" s="85"/>
      <c r="T50" s="85"/>
      <c r="U50" s="85"/>
    </row>
    <row r="51" spans="1:21" ht="19.5" customHeight="1" outlineLevel="1">
      <c r="A51" s="85"/>
      <c r="B51" s="85"/>
      <c r="C51" s="85"/>
      <c r="D51" s="85"/>
      <c r="E51" s="85"/>
      <c r="F51" s="85"/>
      <c r="G51" s="85"/>
      <c r="H51" s="85"/>
      <c r="I51" s="85"/>
      <c r="J51" s="89"/>
      <c r="K51" s="89"/>
      <c r="L51" s="89"/>
      <c r="M51" s="89"/>
      <c r="N51" s="89"/>
      <c r="O51" s="85"/>
      <c r="P51" s="85"/>
      <c r="Q51" s="85"/>
      <c r="R51" s="85"/>
      <c r="S51" s="85"/>
      <c r="T51" s="85"/>
      <c r="U51" s="85"/>
    </row>
    <row r="52" spans="1:21" ht="19.5" customHeight="1" outlineLevel="1">
      <c r="A52" s="85"/>
      <c r="B52" s="85"/>
      <c r="C52" s="85"/>
      <c r="D52" s="85"/>
      <c r="E52" s="85"/>
      <c r="F52" s="85"/>
      <c r="G52" s="85"/>
      <c r="H52" s="85"/>
      <c r="I52" s="85"/>
      <c r="J52" s="89"/>
      <c r="K52" s="89"/>
      <c r="L52" s="89"/>
      <c r="M52" s="89"/>
      <c r="N52" s="89"/>
      <c r="O52" s="85"/>
      <c r="P52" s="85"/>
      <c r="Q52" s="85"/>
      <c r="R52" s="85"/>
      <c r="S52" s="85"/>
      <c r="T52" s="85"/>
      <c r="U52" s="85"/>
    </row>
    <row r="53" spans="1:21" ht="19.5" customHeight="1" outlineLevel="1">
      <c r="A53" s="85"/>
      <c r="B53" s="85"/>
      <c r="C53" s="85"/>
      <c r="D53" s="85"/>
      <c r="E53" s="85"/>
      <c r="F53" s="85"/>
      <c r="G53" s="85"/>
      <c r="H53" s="85"/>
      <c r="I53" s="85"/>
      <c r="J53" s="89"/>
      <c r="K53" s="89"/>
      <c r="L53" s="89"/>
      <c r="M53" s="89"/>
      <c r="N53" s="89"/>
      <c r="O53" s="85"/>
      <c r="P53" s="85"/>
      <c r="Q53" s="85"/>
      <c r="R53" s="85"/>
      <c r="S53" s="85"/>
      <c r="T53" s="85"/>
      <c r="U53" s="85"/>
    </row>
    <row r="54" spans="1:21" ht="19.5" customHeight="1" outlineLevel="1">
      <c r="A54" s="85"/>
      <c r="B54" s="85"/>
      <c r="C54" s="85"/>
      <c r="D54" s="85"/>
      <c r="E54" s="85"/>
      <c r="F54" s="85"/>
      <c r="G54" s="85"/>
      <c r="H54" s="85"/>
      <c r="I54" s="85"/>
      <c r="J54" s="89"/>
      <c r="K54" s="89"/>
      <c r="L54" s="89"/>
      <c r="M54" s="89"/>
      <c r="N54" s="89"/>
      <c r="O54" s="85"/>
      <c r="P54" s="85"/>
      <c r="Q54" s="85"/>
      <c r="R54" s="85"/>
      <c r="S54" s="85"/>
      <c r="T54" s="85"/>
      <c r="U54" s="85"/>
    </row>
    <row r="55" spans="1:21" ht="19.5" customHeight="1" outlineLevel="1">
      <c r="A55" s="85"/>
      <c r="B55" s="85"/>
      <c r="C55" s="85"/>
      <c r="D55" s="85"/>
      <c r="E55" s="85"/>
      <c r="F55" s="85"/>
      <c r="G55" s="85"/>
      <c r="H55" s="85"/>
      <c r="I55" s="85"/>
      <c r="J55" s="89"/>
      <c r="K55" s="89"/>
      <c r="L55" s="89"/>
      <c r="M55" s="89"/>
      <c r="N55" s="89"/>
      <c r="O55" s="85"/>
      <c r="P55" s="85"/>
      <c r="Q55" s="85"/>
      <c r="R55" s="85"/>
      <c r="S55" s="85"/>
      <c r="T55" s="85"/>
      <c r="U55" s="85"/>
    </row>
    <row r="56" spans="1:21" ht="19.5" customHeight="1" outlineLevel="1">
      <c r="A56" s="85"/>
      <c r="B56" s="85"/>
      <c r="C56" s="85"/>
      <c r="D56" s="85"/>
      <c r="E56" s="85"/>
      <c r="F56" s="85"/>
      <c r="G56" s="85"/>
      <c r="H56" s="85"/>
      <c r="I56" s="85"/>
      <c r="J56" s="89"/>
      <c r="K56" s="89"/>
      <c r="L56" s="89"/>
      <c r="M56" s="89"/>
      <c r="N56" s="89"/>
      <c r="O56" s="85"/>
      <c r="P56" s="85"/>
      <c r="Q56" s="85"/>
      <c r="R56" s="85"/>
      <c r="S56" s="85"/>
      <c r="T56" s="85"/>
      <c r="U56" s="85"/>
    </row>
    <row r="57" spans="1:21" ht="19.5" customHeight="1" outlineLevel="1">
      <c r="A57" s="85"/>
      <c r="B57" s="85"/>
      <c r="C57" s="85"/>
      <c r="D57" s="85"/>
      <c r="E57" s="85"/>
      <c r="F57" s="85"/>
      <c r="G57" s="85"/>
      <c r="H57" s="85"/>
      <c r="I57" s="85"/>
      <c r="J57" s="89"/>
      <c r="K57" s="89"/>
      <c r="L57" s="89"/>
      <c r="M57" s="89"/>
      <c r="N57" s="89"/>
      <c r="O57" s="85"/>
      <c r="P57" s="85"/>
      <c r="Q57" s="85"/>
      <c r="R57" s="85"/>
      <c r="S57" s="85"/>
      <c r="T57" s="85"/>
      <c r="U57" s="85"/>
    </row>
    <row r="58" spans="1:21" ht="19.5" customHeight="1" outlineLevel="1">
      <c r="A58" s="85"/>
      <c r="B58" s="85"/>
      <c r="C58" s="85"/>
      <c r="D58" s="85"/>
      <c r="E58" s="85"/>
      <c r="F58" s="85"/>
      <c r="G58" s="85"/>
      <c r="H58" s="85"/>
      <c r="I58" s="85"/>
      <c r="J58" s="89"/>
      <c r="K58" s="89"/>
      <c r="L58" s="89"/>
      <c r="M58" s="89"/>
      <c r="N58" s="89"/>
      <c r="O58" s="85"/>
      <c r="P58" s="85"/>
      <c r="Q58" s="85"/>
      <c r="R58" s="85"/>
      <c r="S58" s="85"/>
      <c r="T58" s="85"/>
      <c r="U58" s="85"/>
    </row>
    <row r="59" spans="1:21" ht="19.5" customHeight="1" outlineLevel="1">
      <c r="A59" s="85"/>
      <c r="B59" s="85"/>
      <c r="C59" s="85"/>
      <c r="D59" s="85"/>
      <c r="E59" s="85"/>
      <c r="F59" s="85"/>
      <c r="G59" s="85"/>
      <c r="H59" s="85"/>
      <c r="I59" s="85"/>
      <c r="J59" s="89"/>
      <c r="K59" s="89"/>
      <c r="L59" s="89"/>
      <c r="M59" s="89"/>
      <c r="N59" s="89"/>
      <c r="O59" s="85"/>
      <c r="P59" s="85"/>
      <c r="Q59" s="85"/>
      <c r="R59" s="85"/>
      <c r="S59" s="85"/>
      <c r="T59" s="85"/>
      <c r="U59" s="85"/>
    </row>
    <row r="60" spans="1:21" ht="19.5" customHeight="1" outlineLevel="1">
      <c r="A60" s="85"/>
      <c r="B60" s="85"/>
      <c r="C60" s="85"/>
      <c r="D60" s="85"/>
      <c r="E60" s="85"/>
      <c r="F60" s="85"/>
      <c r="G60" s="85"/>
      <c r="H60" s="85"/>
      <c r="I60" s="85"/>
      <c r="J60" s="89"/>
      <c r="K60" s="89"/>
      <c r="L60" s="89"/>
      <c r="M60" s="89"/>
      <c r="N60" s="89"/>
      <c r="O60" s="85"/>
      <c r="P60" s="85"/>
      <c r="Q60" s="85"/>
      <c r="R60" s="85"/>
      <c r="S60" s="85"/>
      <c r="T60" s="85"/>
      <c r="U60" s="85"/>
    </row>
    <row r="61" spans="1:21" ht="19.5" customHeight="1" outlineLevel="1">
      <c r="A61" s="85"/>
      <c r="B61" s="85"/>
      <c r="C61" s="85"/>
      <c r="D61" s="85"/>
      <c r="E61" s="85"/>
      <c r="F61" s="85"/>
      <c r="G61" s="85"/>
      <c r="H61" s="85"/>
      <c r="I61" s="85"/>
      <c r="J61" s="89"/>
      <c r="K61" s="89"/>
      <c r="L61" s="89"/>
      <c r="M61" s="89"/>
      <c r="N61" s="89"/>
      <c r="O61" s="85"/>
      <c r="P61" s="85"/>
      <c r="Q61" s="85"/>
      <c r="R61" s="85"/>
      <c r="S61" s="85"/>
      <c r="T61" s="85"/>
      <c r="U61" s="85"/>
    </row>
    <row r="62" spans="1:21" ht="19.5" customHeight="1" outlineLevel="1">
      <c r="A62" s="85"/>
      <c r="B62" s="85"/>
      <c r="C62" s="85"/>
      <c r="D62" s="85"/>
      <c r="E62" s="85"/>
      <c r="F62" s="85"/>
      <c r="G62" s="85"/>
      <c r="H62" s="85"/>
      <c r="I62" s="85"/>
      <c r="J62" s="89"/>
      <c r="K62" s="89"/>
      <c r="L62" s="89"/>
      <c r="M62" s="89"/>
      <c r="N62" s="89"/>
      <c r="O62" s="85"/>
      <c r="P62" s="85"/>
      <c r="Q62" s="85"/>
      <c r="R62" s="85"/>
      <c r="S62" s="85"/>
      <c r="T62" s="85"/>
      <c r="U62" s="85"/>
    </row>
    <row r="63" spans="1:21" ht="19.5" customHeight="1" outlineLevel="1">
      <c r="A63" s="85"/>
      <c r="B63" s="85"/>
      <c r="C63" s="85"/>
      <c r="D63" s="85"/>
      <c r="E63" s="85"/>
      <c r="F63" s="85"/>
      <c r="G63" s="85"/>
      <c r="H63" s="85"/>
      <c r="I63" s="85"/>
      <c r="J63" s="89"/>
      <c r="K63" s="89"/>
      <c r="L63" s="89"/>
      <c r="M63" s="89"/>
      <c r="N63" s="89"/>
      <c r="O63" s="85"/>
      <c r="P63" s="85"/>
      <c r="Q63" s="85"/>
      <c r="R63" s="85"/>
      <c r="S63" s="85"/>
      <c r="T63" s="85"/>
      <c r="U63" s="85"/>
    </row>
    <row r="64" spans="1:21" ht="19.5" customHeight="1" outlineLevel="1">
      <c r="A64" s="85"/>
      <c r="B64" s="85"/>
      <c r="C64" s="85"/>
      <c r="D64" s="85"/>
      <c r="E64" s="85"/>
      <c r="F64" s="85"/>
      <c r="G64" s="85"/>
      <c r="H64" s="85"/>
      <c r="I64" s="85"/>
      <c r="J64" s="89"/>
      <c r="K64" s="89"/>
      <c r="L64" s="89"/>
      <c r="M64" s="89"/>
      <c r="N64" s="89"/>
      <c r="O64" s="85"/>
      <c r="P64" s="85"/>
      <c r="Q64" s="85"/>
      <c r="R64" s="85"/>
      <c r="S64" s="85"/>
      <c r="T64" s="85"/>
      <c r="U64" s="85"/>
    </row>
    <row r="65" spans="1:21" ht="19.5" customHeight="1" outlineLevel="1">
      <c r="A65" s="85"/>
      <c r="B65" s="85"/>
      <c r="C65" s="85"/>
      <c r="D65" s="85"/>
      <c r="E65" s="85"/>
      <c r="F65" s="85"/>
      <c r="G65" s="85"/>
      <c r="H65" s="85"/>
      <c r="I65" s="85"/>
      <c r="J65" s="89"/>
      <c r="K65" s="89"/>
      <c r="L65" s="89"/>
      <c r="M65" s="89"/>
      <c r="N65" s="89"/>
      <c r="O65" s="85"/>
      <c r="P65" s="85"/>
      <c r="Q65" s="85"/>
      <c r="R65" s="85"/>
      <c r="S65" s="85"/>
      <c r="T65" s="85"/>
      <c r="U65" s="85"/>
    </row>
    <row r="66" spans="1:21" ht="19.5" customHeight="1" outlineLevel="1">
      <c r="A66" s="85"/>
      <c r="B66" s="85"/>
      <c r="C66" s="85"/>
      <c r="D66" s="85"/>
      <c r="E66" s="85"/>
      <c r="F66" s="85"/>
      <c r="G66" s="85"/>
      <c r="H66" s="85"/>
      <c r="I66" s="85"/>
      <c r="J66" s="89"/>
      <c r="K66" s="89"/>
      <c r="L66" s="89"/>
      <c r="M66" s="89"/>
      <c r="N66" s="89"/>
      <c r="O66" s="85"/>
      <c r="P66" s="85"/>
      <c r="Q66" s="85"/>
      <c r="R66" s="85"/>
      <c r="S66" s="85"/>
      <c r="T66" s="85"/>
      <c r="U66" s="85"/>
    </row>
    <row r="67" spans="1:21" ht="19.5" customHeight="1" outlineLevel="1">
      <c r="A67" s="85"/>
      <c r="B67" s="85"/>
      <c r="C67" s="85"/>
      <c r="D67" s="85"/>
      <c r="E67" s="85"/>
      <c r="F67" s="85"/>
      <c r="G67" s="85"/>
      <c r="H67" s="85"/>
      <c r="I67" s="85"/>
      <c r="J67" s="89"/>
      <c r="K67" s="89"/>
      <c r="L67" s="89"/>
      <c r="M67" s="89"/>
      <c r="N67" s="89"/>
      <c r="O67" s="85"/>
      <c r="P67" s="85"/>
      <c r="Q67" s="85"/>
      <c r="R67" s="85"/>
      <c r="S67" s="85"/>
      <c r="T67" s="85"/>
      <c r="U67" s="85"/>
    </row>
    <row r="68" spans="1:21" ht="19.5" customHeight="1" outlineLevel="1">
      <c r="A68" s="85"/>
      <c r="B68" s="85"/>
      <c r="C68" s="85"/>
      <c r="D68" s="85"/>
      <c r="E68" s="85"/>
      <c r="F68" s="85"/>
      <c r="G68" s="85"/>
      <c r="H68" s="85"/>
      <c r="I68" s="85"/>
      <c r="J68" s="89"/>
      <c r="K68" s="89"/>
      <c r="L68" s="89"/>
      <c r="M68" s="89"/>
      <c r="N68" s="89"/>
      <c r="O68" s="85"/>
      <c r="P68" s="85"/>
      <c r="Q68" s="85"/>
      <c r="R68" s="85"/>
      <c r="S68" s="85"/>
      <c r="T68" s="85"/>
      <c r="U68" s="85"/>
    </row>
    <row r="69" spans="1:21" ht="19.5" customHeight="1" outlineLevel="1">
      <c r="A69" s="85"/>
      <c r="B69" s="85"/>
      <c r="C69" s="85"/>
      <c r="D69" s="85"/>
      <c r="E69" s="85"/>
      <c r="F69" s="85"/>
      <c r="G69" s="85"/>
      <c r="H69" s="85"/>
      <c r="I69" s="85"/>
      <c r="J69" s="89"/>
      <c r="K69" s="89"/>
      <c r="L69" s="89"/>
      <c r="M69" s="89"/>
      <c r="N69" s="89"/>
      <c r="O69" s="85"/>
      <c r="P69" s="85"/>
      <c r="Q69" s="85"/>
      <c r="R69" s="85"/>
      <c r="S69" s="85"/>
      <c r="T69" s="85"/>
      <c r="U69" s="85"/>
    </row>
    <row r="70" spans="1:21" ht="19.5" customHeight="1" outlineLevel="1">
      <c r="A70" s="85"/>
      <c r="B70" s="85"/>
      <c r="C70" s="85"/>
      <c r="D70" s="85"/>
      <c r="E70" s="85"/>
      <c r="F70" s="85"/>
      <c r="G70" s="85"/>
      <c r="H70" s="85"/>
      <c r="I70" s="85"/>
      <c r="J70" s="89"/>
      <c r="K70" s="89"/>
      <c r="L70" s="89"/>
      <c r="M70" s="89"/>
      <c r="N70" s="89"/>
      <c r="O70" s="85"/>
      <c r="P70" s="85"/>
      <c r="Q70" s="85"/>
      <c r="R70" s="85"/>
      <c r="S70" s="85"/>
      <c r="T70" s="85"/>
      <c r="U70" s="85"/>
    </row>
    <row r="71" spans="1:21" ht="19.5" customHeight="1" outlineLevel="1">
      <c r="A71" s="85"/>
      <c r="B71" s="85"/>
      <c r="C71" s="85"/>
      <c r="D71" s="85"/>
      <c r="E71" s="85"/>
      <c r="F71" s="85"/>
      <c r="G71" s="85"/>
      <c r="H71" s="85"/>
      <c r="I71" s="85"/>
      <c r="J71" s="89"/>
      <c r="K71" s="89"/>
      <c r="L71" s="89"/>
      <c r="M71" s="89"/>
      <c r="N71" s="89"/>
      <c r="O71" s="85"/>
      <c r="P71" s="85"/>
      <c r="Q71" s="85"/>
      <c r="R71" s="85"/>
      <c r="S71" s="85"/>
      <c r="T71" s="85"/>
      <c r="U71" s="85"/>
    </row>
    <row r="72" spans="1:21" ht="19.5" customHeight="1" outlineLevel="1">
      <c r="A72" s="85"/>
      <c r="B72" s="85"/>
      <c r="C72" s="85"/>
      <c r="D72" s="85"/>
      <c r="E72" s="85"/>
      <c r="F72" s="85"/>
      <c r="G72" s="85"/>
      <c r="H72" s="85"/>
      <c r="I72" s="85"/>
      <c r="J72" s="89"/>
      <c r="K72" s="89"/>
      <c r="L72" s="89"/>
      <c r="M72" s="89"/>
      <c r="N72" s="89"/>
      <c r="O72" s="85"/>
      <c r="P72" s="85"/>
      <c r="Q72" s="85"/>
      <c r="R72" s="85"/>
      <c r="S72" s="85"/>
      <c r="T72" s="85"/>
      <c r="U72" s="85"/>
    </row>
    <row r="73" spans="1:21" ht="25.5" customHeight="1" outlineLevel="1" thickBot="1">
      <c r="A73" s="85"/>
      <c r="B73" s="85"/>
      <c r="C73" s="85"/>
      <c r="D73" s="85"/>
      <c r="E73" s="85"/>
      <c r="F73" s="85"/>
      <c r="G73" s="90"/>
      <c r="H73" s="90"/>
      <c r="I73" s="90"/>
      <c r="J73" s="85"/>
      <c r="K73" s="85"/>
      <c r="L73" s="85"/>
      <c r="M73" s="85"/>
      <c r="N73" s="85"/>
      <c r="O73" s="85"/>
      <c r="P73" s="85"/>
      <c r="Q73" s="85"/>
      <c r="R73" s="85"/>
      <c r="S73" s="85"/>
      <c r="T73" s="85"/>
      <c r="U73" s="85"/>
    </row>
    <row r="74" spans="1:21" ht="17.25" thickTop="1" thickBot="1">
      <c r="A74" s="85"/>
      <c r="B74" s="85"/>
      <c r="C74" s="85"/>
      <c r="D74" s="85"/>
      <c r="E74" s="85"/>
      <c r="F74" s="85"/>
      <c r="G74" s="91" t="str">
        <f>'5 - Data sheet '!C4</f>
        <v/>
      </c>
      <c r="H74" s="92" t="str">
        <f>'5 - Data sheet '!D4</f>
        <v/>
      </c>
      <c r="I74" s="92" t="str">
        <f>'5 - Data sheet '!E4</f>
        <v/>
      </c>
      <c r="J74" s="93" t="str">
        <f>'5 - Data sheet '!F4</f>
        <v>Opt 1</v>
      </c>
      <c r="K74" s="93" t="str">
        <f>'5 - Data sheet '!G4</f>
        <v>0pt 2</v>
      </c>
      <c r="L74" s="93" t="str">
        <f>'5 - Data sheet '!H4</f>
        <v>Opt 3</v>
      </c>
      <c r="M74" s="93" t="str">
        <f>'5 - Data sheet '!I4</f>
        <v>Opt 4</v>
      </c>
      <c r="N74" s="93" t="str">
        <f>'5 - Data sheet '!J4</f>
        <v>Opt 5</v>
      </c>
      <c r="O74" s="85"/>
      <c r="P74" s="159" t="s">
        <v>8</v>
      </c>
      <c r="Q74" s="160"/>
      <c r="R74" s="85"/>
      <c r="S74" s="159" t="s">
        <v>8</v>
      </c>
      <c r="T74" s="160"/>
      <c r="U74" s="85"/>
    </row>
    <row r="75" spans="1:21" ht="54" customHeight="1" thickTop="1" thickBot="1">
      <c r="A75" s="85"/>
      <c r="B75" s="85" t="s">
        <v>0</v>
      </c>
      <c r="C75" s="136" t="str">
        <f>IF($C$4=$B$76,"Various",C10)</f>
        <v>Various</v>
      </c>
      <c r="D75" s="85" t="s">
        <v>116</v>
      </c>
      <c r="E75" s="85"/>
      <c r="F75" s="85"/>
      <c r="G75" s="111" t="str">
        <f>'5 - Data sheet '!C5</f>
        <v>Evaluation Criteria</v>
      </c>
      <c r="H75" s="112" t="str">
        <f>'5 - Data sheet '!D5</f>
        <v>Units</v>
      </c>
      <c r="I75" s="112" t="str">
        <f>'5 - Data sheet '!E5</f>
        <v>Direction</v>
      </c>
      <c r="J75" s="113" t="str">
        <f>'5 - Data sheet '!F5</f>
        <v>Option 1</v>
      </c>
      <c r="K75" s="113" t="str">
        <f>'5 - Data sheet '!G5</f>
        <v>Option 2</v>
      </c>
      <c r="L75" s="113" t="str">
        <f>'5 - Data sheet '!H5</f>
        <v>dummy</v>
      </c>
      <c r="M75" s="113" t="str">
        <f>'5 - Data sheet '!I5</f>
        <v>dummy</v>
      </c>
      <c r="N75" s="113" t="str">
        <f>'5 - Data sheet '!J5</f>
        <v>dummy</v>
      </c>
      <c r="O75" s="85"/>
      <c r="P75" s="94" t="s">
        <v>3</v>
      </c>
      <c r="Q75" s="95" t="s">
        <v>4</v>
      </c>
      <c r="R75" s="85"/>
      <c r="S75" s="94" t="s">
        <v>3</v>
      </c>
      <c r="T75" s="95" t="s">
        <v>4</v>
      </c>
      <c r="U75" s="85"/>
    </row>
    <row r="76" spans="1:21" ht="36" customHeight="1" thickTop="1" thickBot="1">
      <c r="A76" s="85"/>
      <c r="B76" s="85" t="s">
        <v>86</v>
      </c>
      <c r="C76" s="85"/>
      <c r="D76" s="85">
        <f t="array" ref="D76">MATCH(G76&amp;H76,Evaluation_critera&amp;AllUnits,0)</f>
        <v>2</v>
      </c>
      <c r="E76" s="85"/>
      <c r="F76" s="85"/>
      <c r="G76" s="96" t="str">
        <f>'5 - Data sheet '!C6</f>
        <v>Fish</v>
      </c>
      <c r="H76" s="97" t="str">
        <f>IF($C$4=$B$77,'5 - Data sheet '!D10,IF($C$4=$B$78,'5 - Data sheet '!D14,'5 - Data sheet '!D6))</f>
        <v>tn/yr</v>
      </c>
      <c r="I76" s="97" t="str">
        <f>IF($C$4=$B$77,#REF!,'5 - Data sheet '!E6)</f>
        <v>H</v>
      </c>
      <c r="J76" s="97">
        <f>INDEX(Data_range2,$D76,1)</f>
        <v>132.75510311679466</v>
      </c>
      <c r="K76" s="97">
        <f>INDEX(Data_range2,$D76,2)</f>
        <v>114.18903951469673</v>
      </c>
      <c r="L76" s="97">
        <f>IF($C$4=$B$77,#REF!,'5 - Data sheet '!H6)</f>
        <v>123.47207131574569</v>
      </c>
      <c r="M76" s="97">
        <f>IF($C$4=$B$77,#REF!,'5 - Data sheet '!I6)</f>
        <v>123.47207131574569</v>
      </c>
      <c r="N76" s="114">
        <f>IF($C$4=$B$77,#REF!,'5 - Data sheet '!J6)</f>
        <v>123.47207131574569</v>
      </c>
      <c r="O76" s="98"/>
      <c r="P76" s="99">
        <f>IF($I76="L",MIN($J76:$N76),MAX($J76:$N76))</f>
        <v>132.75510311679466</v>
      </c>
      <c r="Q76" s="100">
        <f>IF($I76="L",MAX($J76:$N76),MIN($J76:$N76))</f>
        <v>114.18903951469673</v>
      </c>
      <c r="R76" s="85"/>
      <c r="S76" s="118" t="e">
        <f>IF(#REF!="L",MIN(#REF!),MAX(#REF!))</f>
        <v>#REF!</v>
      </c>
      <c r="T76" s="119" t="e">
        <f>IF(#REF!="L",MAX(#REF!),MIN(#REF!))</f>
        <v>#REF!</v>
      </c>
      <c r="U76" s="85"/>
    </row>
    <row r="77" spans="1:21" ht="36" customHeight="1" thickBot="1">
      <c r="A77" s="85"/>
      <c r="B77" s="85" t="s">
        <v>87</v>
      </c>
      <c r="C77" s="85"/>
      <c r="D77" s="85">
        <f t="array" ref="D77">MATCH(G77&amp;H77,Evaluation_critera&amp;AllUnits,0)</f>
        <v>3</v>
      </c>
      <c r="E77" s="85"/>
      <c r="F77" s="85"/>
      <c r="G77" s="96" t="str">
        <f>'5 - Data sheet '!C7</f>
        <v>Power</v>
      </c>
      <c r="H77" s="97" t="str">
        <f>IF($C$4=$B$77,'5 - Data sheet '!D11,IF($C$4=$B$78,'5 - Data sheet '!D15,'5 - Data sheet '!D7))</f>
        <v>GWh/a</v>
      </c>
      <c r="I77" s="97" t="str">
        <f>IF($C$4=$B$77,#REF!,'5 - Data sheet '!E7)</f>
        <v>H</v>
      </c>
      <c r="J77" s="97">
        <f>INDEX(Data_range2,$D77,1)</f>
        <v>64.157633501641754</v>
      </c>
      <c r="K77" s="97">
        <f>INDEX(Data_range2,$D77,2)</f>
        <v>67.042514400200346</v>
      </c>
      <c r="L77" s="97">
        <f>IF($C$4=$B$77,#REF!,'5 - Data sheet '!H7)</f>
        <v>65.600073950921058</v>
      </c>
      <c r="M77" s="97">
        <f>IF($C$4=$B$77,#REF!,'5 - Data sheet '!I7)</f>
        <v>65.600073950921058</v>
      </c>
      <c r="N77" s="97">
        <f>IF($C$4=$B$77,#REF!,'5 - Data sheet '!J7)</f>
        <v>65.600073950921058</v>
      </c>
      <c r="O77" s="98"/>
      <c r="P77" s="101">
        <f t="shared" ref="P77:P79" si="5">IF($I77="L",MIN($J77:$N77),MAX($J77:$N77))</f>
        <v>67.042514400200346</v>
      </c>
      <c r="Q77" s="102">
        <f t="shared" ref="Q77:Q79" si="6">IF($I77="L",MAX($J77:$N77),MIN($J77:$N77))</f>
        <v>64.157633501641754</v>
      </c>
      <c r="R77" s="85"/>
      <c r="S77" s="120" t="e">
        <f>IF(#REF!="L",MIN(#REF!),MAX(#REF!))</f>
        <v>#REF!</v>
      </c>
      <c r="T77" s="121" t="e">
        <f>IF(#REF!="L",MAX(#REF!),MIN(#REF!))</f>
        <v>#REF!</v>
      </c>
      <c r="U77" s="85"/>
    </row>
    <row r="78" spans="1:21" ht="27" customHeight="1" thickBot="1">
      <c r="A78" s="85"/>
      <c r="B78" s="85" t="s">
        <v>114</v>
      </c>
      <c r="C78" s="85"/>
      <c r="D78" s="85">
        <f t="array" ref="D78">MATCH(G78&amp;H78,Evaluation_critera&amp;AllUnits,0)</f>
        <v>4</v>
      </c>
      <c r="E78" s="85"/>
      <c r="F78" s="85"/>
      <c r="G78" s="96" t="str">
        <f>'5 - Data sheet '!C8</f>
        <v>Flood Cont</v>
      </c>
      <c r="H78" s="97" t="str">
        <f>IF($C$4=$B$77,'5 - Data sheet '!D12,IF($C$4=$B$78,'5 - Data sheet '!D16,'5 - Data sheet '!D8))</f>
        <v xml:space="preserve"> 1000 ha</v>
      </c>
      <c r="I78" s="97" t="str">
        <f>IF($C$4=$B$77,#REF!,'5 - Data sheet '!E8)</f>
        <v>H</v>
      </c>
      <c r="J78" s="97">
        <f>INDEX(Data_range2,$D78,1)</f>
        <v>23.216108233613284</v>
      </c>
      <c r="K78" s="97">
        <f>INDEX(Data_range2,$D78,2)</f>
        <v>23.057140506998358</v>
      </c>
      <c r="L78" s="97">
        <f>IF($C$4=$B$77,#REF!,'5 - Data sheet '!H8)</f>
        <v>23.136624370305821</v>
      </c>
      <c r="M78" s="97">
        <f>IF($C$4=$B$77,#REF!,'5 - Data sheet '!I8)</f>
        <v>23.136624370305821</v>
      </c>
      <c r="N78" s="97">
        <f>IF($C$4=$B$77,#REF!,'5 - Data sheet '!J8)</f>
        <v>23.136624370305821</v>
      </c>
      <c r="O78" s="98"/>
      <c r="P78" s="101">
        <f t="shared" si="5"/>
        <v>23.216108233613284</v>
      </c>
      <c r="Q78" s="102">
        <f t="shared" si="6"/>
        <v>23.057140506998358</v>
      </c>
      <c r="R78" s="85"/>
      <c r="S78" s="120" t="e">
        <f>IF(#REF!="L",MIN(#REF!),MAX(#REF!))</f>
        <v>#REF!</v>
      </c>
      <c r="T78" s="121" t="e">
        <f>IF(#REF!="L",MAX(#REF!),MIN(#REF!))</f>
        <v>#REF!</v>
      </c>
      <c r="U78" s="85"/>
    </row>
    <row r="79" spans="1:21" ht="30.75" customHeight="1">
      <c r="A79" s="85"/>
      <c r="B79" s="85"/>
      <c r="C79" s="85"/>
      <c r="D79" s="85">
        <f t="array" ref="D79">MATCH(G79&amp;H79,Evaluation_critera&amp;AllUnits,0)</f>
        <v>5</v>
      </c>
      <c r="E79" s="85"/>
      <c r="F79" s="85"/>
      <c r="G79" s="96" t="str">
        <f>'5 - Data sheet '!C9</f>
        <v>Irrigation</v>
      </c>
      <c r="H79" s="97" t="str">
        <f>IF($C$4=$B$77,'5 - Data sheet '!D13,IF($C$4=$B$78,'5 - Data sheet '!D17,'5 - Data sheet '!D9))</f>
        <v>1000 ha</v>
      </c>
      <c r="I79" s="97" t="str">
        <f>IF($C$4=$B$77,#REF!,'5 - Data sheet '!E9)</f>
        <v>H</v>
      </c>
      <c r="J79" s="97">
        <f>INDEX(Data_range2,$D79,1)</f>
        <v>52.05620230922424</v>
      </c>
      <c r="K79" s="97">
        <f>INDEX(Data_range2,$D79,2)</f>
        <v>52.783987120662729</v>
      </c>
      <c r="L79" s="97">
        <f>IF($C$4=$B$77,#REF!,'5 - Data sheet '!H9)</f>
        <v>78.448195869555605</v>
      </c>
      <c r="M79" s="97">
        <f>IF($C$4=$B$77,#REF!,'5 - Data sheet '!I9)</f>
        <v>78.448195869555605</v>
      </c>
      <c r="N79" s="97">
        <f>IF($C$4=$B$77,#REF!,'5 - Data sheet '!J9)</f>
        <v>78.448195869555605</v>
      </c>
      <c r="O79" s="98"/>
      <c r="P79" s="101">
        <f t="shared" si="5"/>
        <v>78.448195869555605</v>
      </c>
      <c r="Q79" s="102">
        <f t="shared" si="6"/>
        <v>52.05620230922424</v>
      </c>
      <c r="R79" s="85"/>
      <c r="S79" s="120" t="e">
        <f>IF(#REF!="L",MIN(#REF!),MAX(#REF!))</f>
        <v>#REF!</v>
      </c>
      <c r="T79" s="121" t="e">
        <f>IF(#REF!="L",MAX(#REF!),MIN(#REF!))</f>
        <v>#REF!</v>
      </c>
      <c r="U79" s="85"/>
    </row>
    <row r="80" spans="1:21" ht="19.5" customHeight="1">
      <c r="A80" s="85"/>
      <c r="B80" s="85"/>
      <c r="C80" s="85"/>
      <c r="D80" s="85"/>
      <c r="E80" s="85"/>
      <c r="F80" s="85"/>
      <c r="G80" s="103"/>
      <c r="H80" s="104"/>
      <c r="I80" s="105"/>
      <c r="J80" s="106"/>
      <c r="K80" s="106"/>
      <c r="L80" s="106"/>
      <c r="M80" s="106"/>
      <c r="N80" s="106"/>
      <c r="O80" s="107"/>
      <c r="P80" s="106"/>
      <c r="Q80" s="107"/>
      <c r="R80" s="85"/>
      <c r="S80" s="85"/>
      <c r="T80" s="85"/>
      <c r="U80" s="85"/>
    </row>
    <row r="81" spans="1:21" ht="19.5" hidden="1" customHeight="1" outlineLevel="1">
      <c r="A81" s="85"/>
      <c r="B81" s="85"/>
      <c r="C81" s="85"/>
      <c r="D81" s="85"/>
      <c r="E81" s="85"/>
      <c r="F81" s="85"/>
      <c r="G81" s="85"/>
      <c r="H81" s="85"/>
      <c r="I81" s="85"/>
      <c r="J81" s="85"/>
      <c r="K81" s="85"/>
      <c r="L81" s="85"/>
      <c r="M81" s="85"/>
      <c r="N81" s="85"/>
      <c r="O81" s="107"/>
      <c r="P81" s="106"/>
      <c r="Q81" s="107"/>
      <c r="R81" s="85"/>
      <c r="S81" s="85"/>
      <c r="T81" s="85"/>
      <c r="U81" s="85"/>
    </row>
    <row r="82" spans="1:21" ht="19.5" hidden="1" customHeight="1" outlineLevel="1">
      <c r="A82" s="85"/>
      <c r="B82" s="85"/>
      <c r="C82" s="85"/>
      <c r="D82" s="85"/>
      <c r="E82" s="85"/>
      <c r="F82" s="85"/>
      <c r="G82" s="85"/>
      <c r="H82" s="85"/>
      <c r="I82" s="85"/>
      <c r="J82" s="85"/>
      <c r="K82" s="85"/>
      <c r="L82" s="85"/>
      <c r="M82" s="85"/>
      <c r="N82" s="85"/>
      <c r="O82" s="107"/>
      <c r="P82" s="106"/>
      <c r="Q82" s="107"/>
      <c r="R82" s="85"/>
      <c r="S82" s="85"/>
      <c r="T82" s="85"/>
      <c r="U82" s="85"/>
    </row>
    <row r="83" spans="1:21" ht="19.5" hidden="1" customHeight="1" outlineLevel="1">
      <c r="A83" s="85"/>
      <c r="B83" s="85"/>
      <c r="C83" s="85"/>
      <c r="D83" s="85"/>
      <c r="E83" s="85"/>
      <c r="F83" s="85"/>
      <c r="G83" s="85"/>
      <c r="H83" s="85"/>
      <c r="I83" s="85"/>
      <c r="J83" s="85"/>
      <c r="K83" s="85"/>
      <c r="L83" s="85"/>
      <c r="M83" s="85"/>
      <c r="N83" s="85"/>
      <c r="O83" s="107"/>
      <c r="P83" s="106"/>
      <c r="Q83" s="107"/>
      <c r="R83" s="85"/>
      <c r="S83" s="85"/>
      <c r="T83" s="85"/>
      <c r="U83" s="85"/>
    </row>
    <row r="84" spans="1:21" ht="19.5" hidden="1" customHeight="1" outlineLevel="1">
      <c r="A84" s="85"/>
      <c r="B84" s="85"/>
      <c r="C84" s="85"/>
      <c r="D84" s="85"/>
      <c r="E84" s="85"/>
      <c r="F84" s="85"/>
      <c r="G84" s="85"/>
      <c r="H84" s="85"/>
      <c r="I84" s="85"/>
      <c r="J84" s="85"/>
      <c r="K84" s="85"/>
      <c r="L84" s="85"/>
      <c r="M84" s="85"/>
      <c r="N84" s="85"/>
      <c r="O84" s="107"/>
      <c r="P84" s="106"/>
      <c r="Q84" s="107"/>
      <c r="R84" s="85"/>
      <c r="S84" s="85"/>
      <c r="T84" s="85"/>
      <c r="U84" s="85"/>
    </row>
    <row r="85" spans="1:21" ht="19.5" hidden="1" customHeight="1" outlineLevel="1">
      <c r="A85" s="85"/>
      <c r="B85" s="85"/>
      <c r="C85" s="85"/>
      <c r="D85" s="85"/>
      <c r="E85" s="85"/>
      <c r="F85" s="85"/>
      <c r="G85" s="85"/>
      <c r="H85" s="85"/>
      <c r="I85" s="85"/>
      <c r="J85" s="85"/>
      <c r="K85" s="85"/>
      <c r="L85" s="85"/>
      <c r="M85" s="85"/>
      <c r="N85" s="85"/>
      <c r="O85" s="107"/>
      <c r="P85" s="106"/>
      <c r="Q85" s="107"/>
      <c r="R85" s="85"/>
      <c r="S85" s="85"/>
      <c r="T85" s="85"/>
      <c r="U85" s="85"/>
    </row>
    <row r="86" spans="1:21" collapsed="1">
      <c r="A86" s="85"/>
      <c r="B86" s="85"/>
      <c r="C86" s="85"/>
      <c r="D86" s="85"/>
      <c r="E86" s="85"/>
      <c r="F86" s="85"/>
      <c r="G86" s="85"/>
      <c r="H86" s="85"/>
      <c r="I86" s="85"/>
      <c r="J86" s="85"/>
      <c r="K86" s="85"/>
      <c r="L86" s="85"/>
      <c r="M86" s="85"/>
      <c r="N86" s="85"/>
      <c r="O86" s="85"/>
      <c r="P86" s="85"/>
      <c r="Q86" s="85"/>
      <c r="R86" s="85"/>
      <c r="S86" s="85"/>
      <c r="T86" s="85"/>
      <c r="U86" s="85"/>
    </row>
    <row r="87" spans="1:21">
      <c r="A87" s="85"/>
      <c r="B87" s="85"/>
      <c r="C87" s="85"/>
      <c r="D87" s="85"/>
      <c r="E87" s="85"/>
      <c r="F87" s="85"/>
      <c r="G87" s="108"/>
      <c r="H87" s="108"/>
      <c r="I87" s="108"/>
      <c r="J87" s="108"/>
      <c r="K87" s="108"/>
      <c r="L87" s="108"/>
      <c r="M87" s="108"/>
      <c r="N87" s="108"/>
      <c r="O87" s="85"/>
      <c r="P87" s="85"/>
      <c r="Q87" s="85"/>
      <c r="R87" s="85"/>
      <c r="S87" s="85"/>
      <c r="T87" s="85"/>
      <c r="U87" s="85"/>
    </row>
    <row r="88" spans="1:21" ht="30" collapsed="1">
      <c r="A88" s="85"/>
      <c r="B88" s="85"/>
      <c r="C88" s="85"/>
      <c r="D88" s="85"/>
      <c r="E88" s="85"/>
      <c r="F88" s="85"/>
      <c r="G88" s="109" t="s">
        <v>106</v>
      </c>
      <c r="H88" s="85"/>
      <c r="I88" s="85"/>
      <c r="J88" s="108"/>
      <c r="K88" s="108"/>
      <c r="L88" s="108"/>
      <c r="M88" s="108"/>
      <c r="N88" s="108"/>
      <c r="O88" s="85"/>
      <c r="P88" s="85"/>
      <c r="Q88" s="85"/>
      <c r="R88" s="85"/>
      <c r="S88" s="85"/>
      <c r="T88" s="85"/>
      <c r="U88" s="85"/>
    </row>
    <row r="89" spans="1:21">
      <c r="A89" s="85"/>
      <c r="B89" s="85"/>
      <c r="C89" s="85"/>
      <c r="D89" s="85"/>
      <c r="E89" s="85"/>
      <c r="F89" s="85"/>
      <c r="G89" s="85" t="str">
        <f>G76</f>
        <v>Fish</v>
      </c>
      <c r="H89" s="87">
        <v>60</v>
      </c>
      <c r="I89" s="110">
        <f>H89/$H$93</f>
        <v>0.29702970297029702</v>
      </c>
      <c r="J89" s="108"/>
      <c r="K89" s="108"/>
      <c r="L89" s="108"/>
      <c r="M89" s="108"/>
      <c r="N89" s="108"/>
      <c r="O89" s="85"/>
      <c r="P89" s="85"/>
      <c r="Q89" s="85"/>
      <c r="R89" s="85"/>
      <c r="S89" s="85"/>
      <c r="T89" s="85"/>
      <c r="U89" s="85"/>
    </row>
    <row r="90" spans="1:21" ht="14.25" customHeight="1">
      <c r="A90" s="85"/>
      <c r="B90" s="85"/>
      <c r="C90" s="85"/>
      <c r="D90" s="85"/>
      <c r="E90" s="85"/>
      <c r="F90" s="85"/>
      <c r="G90" s="85" t="str">
        <f t="shared" ref="G90:G92" si="7">G77</f>
        <v>Power</v>
      </c>
      <c r="H90" s="87">
        <v>41</v>
      </c>
      <c r="I90" s="110">
        <f>H90/$H$93</f>
        <v>0.20297029702970298</v>
      </c>
      <c r="J90" s="108"/>
      <c r="K90" s="108"/>
      <c r="L90" s="108"/>
      <c r="M90" s="108"/>
      <c r="N90" s="108"/>
      <c r="O90" s="85"/>
      <c r="P90" s="85"/>
      <c r="Q90" s="85"/>
      <c r="R90" s="85"/>
      <c r="S90" s="85"/>
      <c r="T90" s="85"/>
      <c r="U90" s="85"/>
    </row>
    <row r="91" spans="1:21">
      <c r="A91" s="85"/>
      <c r="B91" s="85"/>
      <c r="C91" s="85"/>
      <c r="D91" s="85"/>
      <c r="E91" s="85"/>
      <c r="F91" s="85"/>
      <c r="G91" s="85" t="str">
        <f t="shared" si="7"/>
        <v>Flood Cont</v>
      </c>
      <c r="H91" s="87">
        <v>54</v>
      </c>
      <c r="I91" s="110">
        <f>H91/$H$93</f>
        <v>0.26732673267326734</v>
      </c>
      <c r="J91" s="108"/>
      <c r="K91" s="108"/>
      <c r="L91" s="108"/>
      <c r="M91" s="108"/>
      <c r="N91" s="108"/>
      <c r="O91" s="85"/>
      <c r="P91" s="85"/>
      <c r="Q91" s="85"/>
      <c r="R91" s="85"/>
      <c r="S91" s="85"/>
      <c r="T91" s="85"/>
      <c r="U91" s="85"/>
    </row>
    <row r="92" spans="1:21">
      <c r="A92" s="85"/>
      <c r="B92" s="85"/>
      <c r="C92" s="85"/>
      <c r="D92" s="85"/>
      <c r="E92" s="85"/>
      <c r="F92" s="85"/>
      <c r="G92" s="85" t="str">
        <f t="shared" si="7"/>
        <v>Irrigation</v>
      </c>
      <c r="H92" s="87">
        <v>47</v>
      </c>
      <c r="I92" s="110">
        <f>H92/$H$93</f>
        <v>0.23267326732673269</v>
      </c>
      <c r="J92" s="108"/>
      <c r="K92" s="108"/>
      <c r="L92" s="108"/>
      <c r="M92" s="108"/>
      <c r="N92" s="108"/>
      <c r="O92" s="85"/>
      <c r="P92" s="85"/>
      <c r="Q92" s="85"/>
      <c r="R92" s="85"/>
      <c r="S92" s="85"/>
      <c r="T92" s="85"/>
      <c r="U92" s="85"/>
    </row>
    <row r="93" spans="1:21">
      <c r="A93" s="85"/>
      <c r="B93" s="85"/>
      <c r="C93" s="85"/>
      <c r="D93" s="85"/>
      <c r="E93" s="85"/>
      <c r="F93" s="85"/>
      <c r="G93" s="85"/>
      <c r="H93" s="85">
        <f>SUM(H89:H92)</f>
        <v>202</v>
      </c>
      <c r="I93" s="85"/>
      <c r="J93" s="85"/>
      <c r="K93" s="85"/>
      <c r="L93" s="85"/>
      <c r="M93" s="85"/>
      <c r="N93" s="85"/>
      <c r="O93" s="85"/>
      <c r="P93" s="85"/>
      <c r="Q93" s="85"/>
      <c r="R93" s="85"/>
      <c r="S93" s="85"/>
      <c r="T93" s="85"/>
      <c r="U93" s="85"/>
    </row>
    <row r="94" spans="1:21">
      <c r="G94" s="4" t="s">
        <v>9</v>
      </c>
      <c r="J94">
        <f>SUM(J89:J92)</f>
        <v>0</v>
      </c>
      <c r="K94">
        <f t="shared" ref="K94:N94" si="8">SUM(K89:K92)</f>
        <v>0</v>
      </c>
      <c r="L94">
        <f t="shared" si="8"/>
        <v>0</v>
      </c>
      <c r="M94">
        <f t="shared" si="8"/>
        <v>0</v>
      </c>
      <c r="N94">
        <f t="shared" si="8"/>
        <v>0</v>
      </c>
    </row>
    <row r="96" spans="1:21" ht="30">
      <c r="G96" s="109" t="s">
        <v>107</v>
      </c>
      <c r="H96" s="85"/>
      <c r="I96" s="85"/>
    </row>
    <row r="97" spans="7:11">
      <c r="G97" s="85">
        <f>G84</f>
        <v>0</v>
      </c>
      <c r="H97" s="87">
        <v>100</v>
      </c>
      <c r="I97" s="110">
        <f t="shared" ref="I97:I100" si="9">H97/$H$101</f>
        <v>0.25252525252525254</v>
      </c>
    </row>
    <row r="98" spans="7:11">
      <c r="G98" s="85">
        <f t="shared" ref="G98:G100" si="10">G85</f>
        <v>0</v>
      </c>
      <c r="H98" s="87">
        <v>96</v>
      </c>
      <c r="I98" s="110">
        <f>H98/$H$101</f>
        <v>0.24242424242424243</v>
      </c>
    </row>
    <row r="99" spans="7:11">
      <c r="G99" s="85">
        <f t="shared" si="10"/>
        <v>0</v>
      </c>
      <c r="H99" s="87">
        <v>100</v>
      </c>
      <c r="I99" s="110">
        <f t="shared" si="9"/>
        <v>0.25252525252525254</v>
      </c>
    </row>
    <row r="100" spans="7:11">
      <c r="G100" s="85">
        <f t="shared" si="10"/>
        <v>0</v>
      </c>
      <c r="H100" s="87">
        <v>100</v>
      </c>
      <c r="I100" s="110">
        <f t="shared" si="9"/>
        <v>0.25252525252525254</v>
      </c>
    </row>
    <row r="101" spans="7:11">
      <c r="G101" s="85"/>
      <c r="H101" s="85">
        <f>SUM(H97:H100)</f>
        <v>396</v>
      </c>
      <c r="I101" s="85"/>
    </row>
    <row r="102" spans="7:11">
      <c r="G102" s="4" t="s">
        <v>9</v>
      </c>
    </row>
    <row r="105" spans="7:11">
      <c r="G105" t="s">
        <v>113</v>
      </c>
    </row>
    <row r="107" spans="7:11">
      <c r="H107" t="str">
        <f>G76</f>
        <v>Fish</v>
      </c>
      <c r="I107" t="str">
        <f>G77</f>
        <v>Power</v>
      </c>
      <c r="J107" t="str">
        <f>G78</f>
        <v>Flood Cont</v>
      </c>
      <c r="K107" t="str">
        <f>G79</f>
        <v>Irrigation</v>
      </c>
    </row>
    <row r="108" spans="7:11">
      <c r="G108" t="str">
        <f>J75</f>
        <v>Option 1</v>
      </c>
      <c r="H108">
        <f>J76</f>
        <v>132.75510311679466</v>
      </c>
      <c r="I108">
        <f>J77</f>
        <v>64.157633501641754</v>
      </c>
      <c r="J108">
        <f>J78</f>
        <v>23.216108233613284</v>
      </c>
      <c r="K108">
        <f>J79</f>
        <v>52.05620230922424</v>
      </c>
    </row>
    <row r="109" spans="7:11">
      <c r="G109" t="str">
        <f>K75</f>
        <v>Option 2</v>
      </c>
      <c r="H109">
        <f>K76</f>
        <v>114.18903951469673</v>
      </c>
      <c r="I109">
        <f>K77</f>
        <v>67.042514400200346</v>
      </c>
      <c r="J109">
        <f>K78</f>
        <v>23.057140506998358</v>
      </c>
      <c r="K109">
        <f>K79</f>
        <v>52.783987120662729</v>
      </c>
    </row>
    <row r="111" spans="7:11">
      <c r="H111" t="str">
        <f>J75</f>
        <v>Option 1</v>
      </c>
      <c r="I111" t="str">
        <f>K75</f>
        <v>Option 2</v>
      </c>
    </row>
    <row r="112" spans="7:11">
      <c r="G112" t="str">
        <f>G76</f>
        <v>Fish</v>
      </c>
      <c r="H112" s="140">
        <f t="shared" ref="H112:I112" si="11">J76</f>
        <v>132.75510311679466</v>
      </c>
      <c r="I112" s="140">
        <f t="shared" si="11"/>
        <v>114.18903951469673</v>
      </c>
    </row>
    <row r="113" spans="7:9">
      <c r="G113" t="str">
        <f t="shared" ref="G113:G115" si="12">G77</f>
        <v>Power</v>
      </c>
      <c r="H113" s="140">
        <f t="shared" ref="H113:I113" si="13">J77</f>
        <v>64.157633501641754</v>
      </c>
      <c r="I113" s="140">
        <f t="shared" si="13"/>
        <v>67.042514400200346</v>
      </c>
    </row>
    <row r="114" spans="7:9">
      <c r="G114" t="str">
        <f t="shared" si="12"/>
        <v>Flood Cont</v>
      </c>
      <c r="H114" s="140">
        <f t="shared" ref="H114:I114" si="14">J78</f>
        <v>23.216108233613284</v>
      </c>
      <c r="I114" s="140">
        <f t="shared" si="14"/>
        <v>23.057140506998358</v>
      </c>
    </row>
    <row r="115" spans="7:9">
      <c r="G115" t="str">
        <f t="shared" si="12"/>
        <v>Irrigation</v>
      </c>
      <c r="H115" s="140">
        <f t="shared" ref="H115:I115" si="15">J79</f>
        <v>52.05620230922424</v>
      </c>
      <c r="I115" s="140">
        <f t="shared" si="15"/>
        <v>52.783987120662729</v>
      </c>
    </row>
  </sheetData>
  <sheetProtection password="CAF9" sheet="1" objects="1" scenarios="1"/>
  <mergeCells count="6">
    <mergeCell ref="P74:Q74"/>
    <mergeCell ref="S74:T74"/>
    <mergeCell ref="E6:F6"/>
    <mergeCell ref="E13:F13"/>
    <mergeCell ref="E4:K4"/>
    <mergeCell ref="G6:H6"/>
  </mergeCells>
  <conditionalFormatting sqref="P80:P85 J80:N80">
    <cfRule type="colorScale" priority="8">
      <colorScale>
        <cfvo type="min" val="0"/>
        <cfvo type="max" val="0"/>
        <color rgb="FF63BE7B"/>
        <color rgb="FFFFEF9C"/>
      </colorScale>
    </cfRule>
    <cfRule type="colorScale" priority="9">
      <colorScale>
        <cfvo type="min" val="0"/>
        <cfvo type="percentile" val="50"/>
        <cfvo type="max" val="0"/>
        <color rgb="FF63BE7B"/>
        <color rgb="FFFFEB84"/>
        <color rgb="FFF8696B"/>
      </colorScale>
    </cfRule>
  </conditionalFormatting>
  <conditionalFormatting sqref="P80:Q85">
    <cfRule type="colorScale" priority="7">
      <colorScale>
        <cfvo type="min" val="0"/>
        <cfvo type="max" val="0"/>
        <color rgb="FF63BE7B"/>
        <color rgb="FFFFEF9C"/>
      </colorScale>
    </cfRule>
  </conditionalFormatting>
  <conditionalFormatting sqref="P80:P85 J80:N80">
    <cfRule type="colorScale" priority="6">
      <colorScale>
        <cfvo type="min" val="0"/>
        <cfvo type="max" val="0"/>
        <color theme="4" tint="0.39997558519241921"/>
        <color theme="0"/>
      </colorScale>
    </cfRule>
  </conditionalFormatting>
  <conditionalFormatting sqref="P80:P85">
    <cfRule type="colorScale" priority="4">
      <colorScale>
        <cfvo type="min" val="0"/>
        <cfvo type="max" val="0"/>
        <color rgb="FF63BE7B"/>
        <color rgb="FFFFEF9C"/>
      </colorScale>
    </cfRule>
    <cfRule type="colorScale" priority="5">
      <colorScale>
        <cfvo type="min" val="0"/>
        <cfvo type="percentile" val="50"/>
        <cfvo type="max" val="0"/>
        <color rgb="FF63BE7B"/>
        <color rgb="FFFFEB84"/>
        <color rgb="FFF8696B"/>
      </colorScale>
    </cfRule>
  </conditionalFormatting>
  <conditionalFormatting sqref="O80:Q85 J80:N80">
    <cfRule type="colorScale" priority="2">
      <colorScale>
        <cfvo type="min" val="0"/>
        <cfvo type="max" val="0"/>
        <color theme="4" tint="0.39997558519241921"/>
        <color theme="0"/>
      </colorScale>
    </cfRule>
    <cfRule type="colorScale" priority="3">
      <colorScale>
        <cfvo type="min" val="0"/>
        <cfvo type="max" val="0"/>
        <color theme="3"/>
        <color theme="0"/>
      </colorScale>
    </cfRule>
  </conditionalFormatting>
  <conditionalFormatting sqref="O80:Q85 J80:N80">
    <cfRule type="colorScale" priority="1">
      <colorScale>
        <cfvo type="min" val="0"/>
        <cfvo type="max" val="0"/>
        <color theme="3"/>
        <color theme="0"/>
      </colorScale>
    </cfRule>
  </conditionalFormatting>
  <dataValidations count="1">
    <dataValidation type="list" allowBlank="1" showInputMessage="1" showErrorMessage="1" sqref="C4">
      <formula1>$B$76:$B$78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8"/>
  <dimension ref="C3:X57"/>
  <sheetViews>
    <sheetView zoomScale="75" workbookViewId="0">
      <selection activeCell="M23" sqref="M23"/>
    </sheetView>
  </sheetViews>
  <sheetFormatPr defaultRowHeight="12.75"/>
  <cols>
    <col min="1" max="1" width="9.140625" style="40"/>
    <col min="2" max="2" width="3.7109375" style="40" customWidth="1"/>
    <col min="3" max="3" width="9.140625" style="40"/>
    <col min="4" max="4" width="24.140625" style="40" customWidth="1"/>
    <col min="5" max="5" width="20" style="40" customWidth="1"/>
    <col min="6" max="257" width="9.140625" style="40"/>
    <col min="258" max="258" width="3.7109375" style="40" customWidth="1"/>
    <col min="259" max="259" width="9.140625" style="40"/>
    <col min="260" max="260" width="21.42578125" style="40" customWidth="1"/>
    <col min="261" max="261" width="20" style="40" customWidth="1"/>
    <col min="262" max="513" width="9.140625" style="40"/>
    <col min="514" max="514" width="3.7109375" style="40" customWidth="1"/>
    <col min="515" max="515" width="9.140625" style="40"/>
    <col min="516" max="516" width="21.42578125" style="40" customWidth="1"/>
    <col min="517" max="517" width="20" style="40" customWidth="1"/>
    <col min="518" max="769" width="9.140625" style="40"/>
    <col min="770" max="770" width="3.7109375" style="40" customWidth="1"/>
    <col min="771" max="771" width="9.140625" style="40"/>
    <col min="772" max="772" width="21.42578125" style="40" customWidth="1"/>
    <col min="773" max="773" width="20" style="40" customWidth="1"/>
    <col min="774" max="1025" width="9.140625" style="40"/>
    <col min="1026" max="1026" width="3.7109375" style="40" customWidth="1"/>
    <col min="1027" max="1027" width="9.140625" style="40"/>
    <col min="1028" max="1028" width="21.42578125" style="40" customWidth="1"/>
    <col min="1029" max="1029" width="20" style="40" customWidth="1"/>
    <col min="1030" max="1281" width="9.140625" style="40"/>
    <col min="1282" max="1282" width="3.7109375" style="40" customWidth="1"/>
    <col min="1283" max="1283" width="9.140625" style="40"/>
    <col min="1284" max="1284" width="21.42578125" style="40" customWidth="1"/>
    <col min="1285" max="1285" width="20" style="40" customWidth="1"/>
    <col min="1286" max="1537" width="9.140625" style="40"/>
    <col min="1538" max="1538" width="3.7109375" style="40" customWidth="1"/>
    <col min="1539" max="1539" width="9.140625" style="40"/>
    <col min="1540" max="1540" width="21.42578125" style="40" customWidth="1"/>
    <col min="1541" max="1541" width="20" style="40" customWidth="1"/>
    <col min="1542" max="1793" width="9.140625" style="40"/>
    <col min="1794" max="1794" width="3.7109375" style="40" customWidth="1"/>
    <col min="1795" max="1795" width="9.140625" style="40"/>
    <col min="1796" max="1796" width="21.42578125" style="40" customWidth="1"/>
    <col min="1797" max="1797" width="20" style="40" customWidth="1"/>
    <col min="1798" max="2049" width="9.140625" style="40"/>
    <col min="2050" max="2050" width="3.7109375" style="40" customWidth="1"/>
    <col min="2051" max="2051" width="9.140625" style="40"/>
    <col min="2052" max="2052" width="21.42578125" style="40" customWidth="1"/>
    <col min="2053" max="2053" width="20" style="40" customWidth="1"/>
    <col min="2054" max="2305" width="9.140625" style="40"/>
    <col min="2306" max="2306" width="3.7109375" style="40" customWidth="1"/>
    <col min="2307" max="2307" width="9.140625" style="40"/>
    <col min="2308" max="2308" width="21.42578125" style="40" customWidth="1"/>
    <col min="2309" max="2309" width="20" style="40" customWidth="1"/>
    <col min="2310" max="2561" width="9.140625" style="40"/>
    <col min="2562" max="2562" width="3.7109375" style="40" customWidth="1"/>
    <col min="2563" max="2563" width="9.140625" style="40"/>
    <col min="2564" max="2564" width="21.42578125" style="40" customWidth="1"/>
    <col min="2565" max="2565" width="20" style="40" customWidth="1"/>
    <col min="2566" max="2817" width="9.140625" style="40"/>
    <col min="2818" max="2818" width="3.7109375" style="40" customWidth="1"/>
    <col min="2819" max="2819" width="9.140625" style="40"/>
    <col min="2820" max="2820" width="21.42578125" style="40" customWidth="1"/>
    <col min="2821" max="2821" width="20" style="40" customWidth="1"/>
    <col min="2822" max="3073" width="9.140625" style="40"/>
    <col min="3074" max="3074" width="3.7109375" style="40" customWidth="1"/>
    <col min="3075" max="3075" width="9.140625" style="40"/>
    <col min="3076" max="3076" width="21.42578125" style="40" customWidth="1"/>
    <col min="3077" max="3077" width="20" style="40" customWidth="1"/>
    <col min="3078" max="3329" width="9.140625" style="40"/>
    <col min="3330" max="3330" width="3.7109375" style="40" customWidth="1"/>
    <col min="3331" max="3331" width="9.140625" style="40"/>
    <col min="3332" max="3332" width="21.42578125" style="40" customWidth="1"/>
    <col min="3333" max="3333" width="20" style="40" customWidth="1"/>
    <col min="3334" max="3585" width="9.140625" style="40"/>
    <col min="3586" max="3586" width="3.7109375" style="40" customWidth="1"/>
    <col min="3587" max="3587" width="9.140625" style="40"/>
    <col min="3588" max="3588" width="21.42578125" style="40" customWidth="1"/>
    <col min="3589" max="3589" width="20" style="40" customWidth="1"/>
    <col min="3590" max="3841" width="9.140625" style="40"/>
    <col min="3842" max="3842" width="3.7109375" style="40" customWidth="1"/>
    <col min="3843" max="3843" width="9.140625" style="40"/>
    <col min="3844" max="3844" width="21.42578125" style="40" customWidth="1"/>
    <col min="3845" max="3845" width="20" style="40" customWidth="1"/>
    <col min="3846" max="4097" width="9.140625" style="40"/>
    <col min="4098" max="4098" width="3.7109375" style="40" customWidth="1"/>
    <col min="4099" max="4099" width="9.140625" style="40"/>
    <col min="4100" max="4100" width="21.42578125" style="40" customWidth="1"/>
    <col min="4101" max="4101" width="20" style="40" customWidth="1"/>
    <col min="4102" max="4353" width="9.140625" style="40"/>
    <col min="4354" max="4354" width="3.7109375" style="40" customWidth="1"/>
    <col min="4355" max="4355" width="9.140625" style="40"/>
    <col min="4356" max="4356" width="21.42578125" style="40" customWidth="1"/>
    <col min="4357" max="4357" width="20" style="40" customWidth="1"/>
    <col min="4358" max="4609" width="9.140625" style="40"/>
    <col min="4610" max="4610" width="3.7109375" style="40" customWidth="1"/>
    <col min="4611" max="4611" width="9.140625" style="40"/>
    <col min="4612" max="4612" width="21.42578125" style="40" customWidth="1"/>
    <col min="4613" max="4613" width="20" style="40" customWidth="1"/>
    <col min="4614" max="4865" width="9.140625" style="40"/>
    <col min="4866" max="4866" width="3.7109375" style="40" customWidth="1"/>
    <col min="4867" max="4867" width="9.140625" style="40"/>
    <col min="4868" max="4868" width="21.42578125" style="40" customWidth="1"/>
    <col min="4869" max="4869" width="20" style="40" customWidth="1"/>
    <col min="4870" max="5121" width="9.140625" style="40"/>
    <col min="5122" max="5122" width="3.7109375" style="40" customWidth="1"/>
    <col min="5123" max="5123" width="9.140625" style="40"/>
    <col min="5124" max="5124" width="21.42578125" style="40" customWidth="1"/>
    <col min="5125" max="5125" width="20" style="40" customWidth="1"/>
    <col min="5126" max="5377" width="9.140625" style="40"/>
    <col min="5378" max="5378" width="3.7109375" style="40" customWidth="1"/>
    <col min="5379" max="5379" width="9.140625" style="40"/>
    <col min="5380" max="5380" width="21.42578125" style="40" customWidth="1"/>
    <col min="5381" max="5381" width="20" style="40" customWidth="1"/>
    <col min="5382" max="5633" width="9.140625" style="40"/>
    <col min="5634" max="5634" width="3.7109375" style="40" customWidth="1"/>
    <col min="5635" max="5635" width="9.140625" style="40"/>
    <col min="5636" max="5636" width="21.42578125" style="40" customWidth="1"/>
    <col min="5637" max="5637" width="20" style="40" customWidth="1"/>
    <col min="5638" max="5889" width="9.140625" style="40"/>
    <col min="5890" max="5890" width="3.7109375" style="40" customWidth="1"/>
    <col min="5891" max="5891" width="9.140625" style="40"/>
    <col min="5892" max="5892" width="21.42578125" style="40" customWidth="1"/>
    <col min="5893" max="5893" width="20" style="40" customWidth="1"/>
    <col min="5894" max="6145" width="9.140625" style="40"/>
    <col min="6146" max="6146" width="3.7109375" style="40" customWidth="1"/>
    <col min="6147" max="6147" width="9.140625" style="40"/>
    <col min="6148" max="6148" width="21.42578125" style="40" customWidth="1"/>
    <col min="6149" max="6149" width="20" style="40" customWidth="1"/>
    <col min="6150" max="6401" width="9.140625" style="40"/>
    <col min="6402" max="6402" width="3.7109375" style="40" customWidth="1"/>
    <col min="6403" max="6403" width="9.140625" style="40"/>
    <col min="6404" max="6404" width="21.42578125" style="40" customWidth="1"/>
    <col min="6405" max="6405" width="20" style="40" customWidth="1"/>
    <col min="6406" max="6657" width="9.140625" style="40"/>
    <col min="6658" max="6658" width="3.7109375" style="40" customWidth="1"/>
    <col min="6659" max="6659" width="9.140625" style="40"/>
    <col min="6660" max="6660" width="21.42578125" style="40" customWidth="1"/>
    <col min="6661" max="6661" width="20" style="40" customWidth="1"/>
    <col min="6662" max="6913" width="9.140625" style="40"/>
    <col min="6914" max="6914" width="3.7109375" style="40" customWidth="1"/>
    <col min="6915" max="6915" width="9.140625" style="40"/>
    <col min="6916" max="6916" width="21.42578125" style="40" customWidth="1"/>
    <col min="6917" max="6917" width="20" style="40" customWidth="1"/>
    <col min="6918" max="7169" width="9.140625" style="40"/>
    <col min="7170" max="7170" width="3.7109375" style="40" customWidth="1"/>
    <col min="7171" max="7171" width="9.140625" style="40"/>
    <col min="7172" max="7172" width="21.42578125" style="40" customWidth="1"/>
    <col min="7173" max="7173" width="20" style="40" customWidth="1"/>
    <col min="7174" max="7425" width="9.140625" style="40"/>
    <col min="7426" max="7426" width="3.7109375" style="40" customWidth="1"/>
    <col min="7427" max="7427" width="9.140625" style="40"/>
    <col min="7428" max="7428" width="21.42578125" style="40" customWidth="1"/>
    <col min="7429" max="7429" width="20" style="40" customWidth="1"/>
    <col min="7430" max="7681" width="9.140625" style="40"/>
    <col min="7682" max="7682" width="3.7109375" style="40" customWidth="1"/>
    <col min="7683" max="7683" width="9.140625" style="40"/>
    <col min="7684" max="7684" width="21.42578125" style="40" customWidth="1"/>
    <col min="7685" max="7685" width="20" style="40" customWidth="1"/>
    <col min="7686" max="7937" width="9.140625" style="40"/>
    <col min="7938" max="7938" width="3.7109375" style="40" customWidth="1"/>
    <col min="7939" max="7939" width="9.140625" style="40"/>
    <col min="7940" max="7940" width="21.42578125" style="40" customWidth="1"/>
    <col min="7941" max="7941" width="20" style="40" customWidth="1"/>
    <col min="7942" max="8193" width="9.140625" style="40"/>
    <col min="8194" max="8194" width="3.7109375" style="40" customWidth="1"/>
    <col min="8195" max="8195" width="9.140625" style="40"/>
    <col min="8196" max="8196" width="21.42578125" style="40" customWidth="1"/>
    <col min="8197" max="8197" width="20" style="40" customWidth="1"/>
    <col min="8198" max="8449" width="9.140625" style="40"/>
    <col min="8450" max="8450" width="3.7109375" style="40" customWidth="1"/>
    <col min="8451" max="8451" width="9.140625" style="40"/>
    <col min="8452" max="8452" width="21.42578125" style="40" customWidth="1"/>
    <col min="8453" max="8453" width="20" style="40" customWidth="1"/>
    <col min="8454" max="8705" width="9.140625" style="40"/>
    <col min="8706" max="8706" width="3.7109375" style="40" customWidth="1"/>
    <col min="8707" max="8707" width="9.140625" style="40"/>
    <col min="8708" max="8708" width="21.42578125" style="40" customWidth="1"/>
    <col min="8709" max="8709" width="20" style="40" customWidth="1"/>
    <col min="8710" max="8961" width="9.140625" style="40"/>
    <col min="8962" max="8962" width="3.7109375" style="40" customWidth="1"/>
    <col min="8963" max="8963" width="9.140625" style="40"/>
    <col min="8964" max="8964" width="21.42578125" style="40" customWidth="1"/>
    <col min="8965" max="8965" width="20" style="40" customWidth="1"/>
    <col min="8966" max="9217" width="9.140625" style="40"/>
    <col min="9218" max="9218" width="3.7109375" style="40" customWidth="1"/>
    <col min="9219" max="9219" width="9.140625" style="40"/>
    <col min="9220" max="9220" width="21.42578125" style="40" customWidth="1"/>
    <col min="9221" max="9221" width="20" style="40" customWidth="1"/>
    <col min="9222" max="9473" width="9.140625" style="40"/>
    <col min="9474" max="9474" width="3.7109375" style="40" customWidth="1"/>
    <col min="9475" max="9475" width="9.140625" style="40"/>
    <col min="9476" max="9476" width="21.42578125" style="40" customWidth="1"/>
    <col min="9477" max="9477" width="20" style="40" customWidth="1"/>
    <col min="9478" max="9729" width="9.140625" style="40"/>
    <col min="9730" max="9730" width="3.7109375" style="40" customWidth="1"/>
    <col min="9731" max="9731" width="9.140625" style="40"/>
    <col min="9732" max="9732" width="21.42578125" style="40" customWidth="1"/>
    <col min="9733" max="9733" width="20" style="40" customWidth="1"/>
    <col min="9734" max="9985" width="9.140625" style="40"/>
    <col min="9986" max="9986" width="3.7109375" style="40" customWidth="1"/>
    <col min="9987" max="9987" width="9.140625" style="40"/>
    <col min="9988" max="9988" width="21.42578125" style="40" customWidth="1"/>
    <col min="9989" max="9989" width="20" style="40" customWidth="1"/>
    <col min="9990" max="10241" width="9.140625" style="40"/>
    <col min="10242" max="10242" width="3.7109375" style="40" customWidth="1"/>
    <col min="10243" max="10243" width="9.140625" style="40"/>
    <col min="10244" max="10244" width="21.42578125" style="40" customWidth="1"/>
    <col min="10245" max="10245" width="20" style="40" customWidth="1"/>
    <col min="10246" max="10497" width="9.140625" style="40"/>
    <col min="10498" max="10498" width="3.7109375" style="40" customWidth="1"/>
    <col min="10499" max="10499" width="9.140625" style="40"/>
    <col min="10500" max="10500" width="21.42578125" style="40" customWidth="1"/>
    <col min="10501" max="10501" width="20" style="40" customWidth="1"/>
    <col min="10502" max="10753" width="9.140625" style="40"/>
    <col min="10754" max="10754" width="3.7109375" style="40" customWidth="1"/>
    <col min="10755" max="10755" width="9.140625" style="40"/>
    <col min="10756" max="10756" width="21.42578125" style="40" customWidth="1"/>
    <col min="10757" max="10757" width="20" style="40" customWidth="1"/>
    <col min="10758" max="11009" width="9.140625" style="40"/>
    <col min="11010" max="11010" width="3.7109375" style="40" customWidth="1"/>
    <col min="11011" max="11011" width="9.140625" style="40"/>
    <col min="11012" max="11012" width="21.42578125" style="40" customWidth="1"/>
    <col min="11013" max="11013" width="20" style="40" customWidth="1"/>
    <col min="11014" max="11265" width="9.140625" style="40"/>
    <col min="11266" max="11266" width="3.7109375" style="40" customWidth="1"/>
    <col min="11267" max="11267" width="9.140625" style="40"/>
    <col min="11268" max="11268" width="21.42578125" style="40" customWidth="1"/>
    <col min="11269" max="11269" width="20" style="40" customWidth="1"/>
    <col min="11270" max="11521" width="9.140625" style="40"/>
    <col min="11522" max="11522" width="3.7109375" style="40" customWidth="1"/>
    <col min="11523" max="11523" width="9.140625" style="40"/>
    <col min="11524" max="11524" width="21.42578125" style="40" customWidth="1"/>
    <col min="11525" max="11525" width="20" style="40" customWidth="1"/>
    <col min="11526" max="11777" width="9.140625" style="40"/>
    <col min="11778" max="11778" width="3.7109375" style="40" customWidth="1"/>
    <col min="11779" max="11779" width="9.140625" style="40"/>
    <col min="11780" max="11780" width="21.42578125" style="40" customWidth="1"/>
    <col min="11781" max="11781" width="20" style="40" customWidth="1"/>
    <col min="11782" max="12033" width="9.140625" style="40"/>
    <col min="12034" max="12034" width="3.7109375" style="40" customWidth="1"/>
    <col min="12035" max="12035" width="9.140625" style="40"/>
    <col min="12036" max="12036" width="21.42578125" style="40" customWidth="1"/>
    <col min="12037" max="12037" width="20" style="40" customWidth="1"/>
    <col min="12038" max="12289" width="9.140625" style="40"/>
    <col min="12290" max="12290" width="3.7109375" style="40" customWidth="1"/>
    <col min="12291" max="12291" width="9.140625" style="40"/>
    <col min="12292" max="12292" width="21.42578125" style="40" customWidth="1"/>
    <col min="12293" max="12293" width="20" style="40" customWidth="1"/>
    <col min="12294" max="12545" width="9.140625" style="40"/>
    <col min="12546" max="12546" width="3.7109375" style="40" customWidth="1"/>
    <col min="12547" max="12547" width="9.140625" style="40"/>
    <col min="12548" max="12548" width="21.42578125" style="40" customWidth="1"/>
    <col min="12549" max="12549" width="20" style="40" customWidth="1"/>
    <col min="12550" max="12801" width="9.140625" style="40"/>
    <col min="12802" max="12802" width="3.7109375" style="40" customWidth="1"/>
    <col min="12803" max="12803" width="9.140625" style="40"/>
    <col min="12804" max="12804" width="21.42578125" style="40" customWidth="1"/>
    <col min="12805" max="12805" width="20" style="40" customWidth="1"/>
    <col min="12806" max="13057" width="9.140625" style="40"/>
    <col min="13058" max="13058" width="3.7109375" style="40" customWidth="1"/>
    <col min="13059" max="13059" width="9.140625" style="40"/>
    <col min="13060" max="13060" width="21.42578125" style="40" customWidth="1"/>
    <col min="13061" max="13061" width="20" style="40" customWidth="1"/>
    <col min="13062" max="13313" width="9.140625" style="40"/>
    <col min="13314" max="13314" width="3.7109375" style="40" customWidth="1"/>
    <col min="13315" max="13315" width="9.140625" style="40"/>
    <col min="13316" max="13316" width="21.42578125" style="40" customWidth="1"/>
    <col min="13317" max="13317" width="20" style="40" customWidth="1"/>
    <col min="13318" max="13569" width="9.140625" style="40"/>
    <col min="13570" max="13570" width="3.7109375" style="40" customWidth="1"/>
    <col min="13571" max="13571" width="9.140625" style="40"/>
    <col min="13572" max="13572" width="21.42578125" style="40" customWidth="1"/>
    <col min="13573" max="13573" width="20" style="40" customWidth="1"/>
    <col min="13574" max="13825" width="9.140625" style="40"/>
    <col min="13826" max="13826" width="3.7109375" style="40" customWidth="1"/>
    <col min="13827" max="13827" width="9.140625" style="40"/>
    <col min="13828" max="13828" width="21.42578125" style="40" customWidth="1"/>
    <col min="13829" max="13829" width="20" style="40" customWidth="1"/>
    <col min="13830" max="14081" width="9.140625" style="40"/>
    <col min="14082" max="14082" width="3.7109375" style="40" customWidth="1"/>
    <col min="14083" max="14083" width="9.140625" style="40"/>
    <col min="14084" max="14084" width="21.42578125" style="40" customWidth="1"/>
    <col min="14085" max="14085" width="20" style="40" customWidth="1"/>
    <col min="14086" max="14337" width="9.140625" style="40"/>
    <col min="14338" max="14338" width="3.7109375" style="40" customWidth="1"/>
    <col min="14339" max="14339" width="9.140625" style="40"/>
    <col min="14340" max="14340" width="21.42578125" style="40" customWidth="1"/>
    <col min="14341" max="14341" width="20" style="40" customWidth="1"/>
    <col min="14342" max="14593" width="9.140625" style="40"/>
    <col min="14594" max="14594" width="3.7109375" style="40" customWidth="1"/>
    <col min="14595" max="14595" width="9.140625" style="40"/>
    <col min="14596" max="14596" width="21.42578125" style="40" customWidth="1"/>
    <col min="14597" max="14597" width="20" style="40" customWidth="1"/>
    <col min="14598" max="14849" width="9.140625" style="40"/>
    <col min="14850" max="14850" width="3.7109375" style="40" customWidth="1"/>
    <col min="14851" max="14851" width="9.140625" style="40"/>
    <col min="14852" max="14852" width="21.42578125" style="40" customWidth="1"/>
    <col min="14853" max="14853" width="20" style="40" customWidth="1"/>
    <col min="14854" max="15105" width="9.140625" style="40"/>
    <col min="15106" max="15106" width="3.7109375" style="40" customWidth="1"/>
    <col min="15107" max="15107" width="9.140625" style="40"/>
    <col min="15108" max="15108" width="21.42578125" style="40" customWidth="1"/>
    <col min="15109" max="15109" width="20" style="40" customWidth="1"/>
    <col min="15110" max="15361" width="9.140625" style="40"/>
    <col min="15362" max="15362" width="3.7109375" style="40" customWidth="1"/>
    <col min="15363" max="15363" width="9.140625" style="40"/>
    <col min="15364" max="15364" width="21.42578125" style="40" customWidth="1"/>
    <col min="15365" max="15365" width="20" style="40" customWidth="1"/>
    <col min="15366" max="15617" width="9.140625" style="40"/>
    <col min="15618" max="15618" width="3.7109375" style="40" customWidth="1"/>
    <col min="15619" max="15619" width="9.140625" style="40"/>
    <col min="15620" max="15620" width="21.42578125" style="40" customWidth="1"/>
    <col min="15621" max="15621" width="20" style="40" customWidth="1"/>
    <col min="15622" max="15873" width="9.140625" style="40"/>
    <col min="15874" max="15874" width="3.7109375" style="40" customWidth="1"/>
    <col min="15875" max="15875" width="9.140625" style="40"/>
    <col min="15876" max="15876" width="21.42578125" style="40" customWidth="1"/>
    <col min="15877" max="15877" width="20" style="40" customWidth="1"/>
    <col min="15878" max="16129" width="9.140625" style="40"/>
    <col min="16130" max="16130" width="3.7109375" style="40" customWidth="1"/>
    <col min="16131" max="16131" width="9.140625" style="40"/>
    <col min="16132" max="16132" width="21.42578125" style="40" customWidth="1"/>
    <col min="16133" max="16133" width="20" style="40" customWidth="1"/>
    <col min="16134" max="16384" width="9.140625" style="40"/>
  </cols>
  <sheetData>
    <row r="3" spans="3:24">
      <c r="D3" s="43" t="s">
        <v>22</v>
      </c>
    </row>
    <row r="6" spans="3:24">
      <c r="J6" s="41">
        <v>1</v>
      </c>
      <c r="K6" s="41">
        <v>2</v>
      </c>
      <c r="L6" s="41">
        <v>3</v>
      </c>
      <c r="M6" s="41">
        <v>4</v>
      </c>
      <c r="N6" s="41">
        <v>5</v>
      </c>
      <c r="O6" s="41">
        <v>6</v>
      </c>
      <c r="P6" s="41">
        <v>7</v>
      </c>
      <c r="Q6" s="41">
        <v>8</v>
      </c>
      <c r="R6" s="41">
        <v>9</v>
      </c>
      <c r="S6" s="41">
        <v>10</v>
      </c>
      <c r="T6" s="41">
        <v>11</v>
      </c>
      <c r="U6" s="41">
        <v>12</v>
      </c>
      <c r="V6" s="41">
        <v>13</v>
      </c>
      <c r="W6" s="41">
        <v>14</v>
      </c>
      <c r="X6" s="41">
        <v>15</v>
      </c>
    </row>
    <row r="7" spans="3:24">
      <c r="D7" s="44" t="s">
        <v>21</v>
      </c>
      <c r="E7" s="44" t="s">
        <v>20</v>
      </c>
      <c r="F7" s="44" t="s">
        <v>1</v>
      </c>
      <c r="G7" s="44" t="s">
        <v>0</v>
      </c>
      <c r="H7" s="44" t="s">
        <v>19</v>
      </c>
      <c r="I7" s="44" t="s">
        <v>18</v>
      </c>
      <c r="J7" s="45" t="e">
        <f>#REF!</f>
        <v>#REF!</v>
      </c>
      <c r="K7" s="45" t="e">
        <f>#REF!</f>
        <v>#REF!</v>
      </c>
      <c r="L7" s="45" t="e">
        <f>#REF!</f>
        <v>#REF!</v>
      </c>
      <c r="M7" s="45" t="e">
        <f>#REF!</f>
        <v>#REF!</v>
      </c>
      <c r="N7" s="45" t="e">
        <f>#REF!</f>
        <v>#REF!</v>
      </c>
      <c r="O7" s="45" t="e">
        <f>#REF!</f>
        <v>#REF!</v>
      </c>
      <c r="P7" s="45" t="e">
        <f>#REF!</f>
        <v>#REF!</v>
      </c>
      <c r="Q7" s="45" t="e">
        <f>#REF!</f>
        <v>#REF!</v>
      </c>
      <c r="R7" s="45" t="e">
        <f>#REF!</f>
        <v>#REF!</v>
      </c>
      <c r="S7" s="45" t="e">
        <f>#REF!</f>
        <v>#REF!</v>
      </c>
      <c r="T7" s="45"/>
      <c r="U7" s="45"/>
      <c r="V7" s="45"/>
      <c r="W7" s="45"/>
      <c r="X7" s="45"/>
    </row>
    <row r="8" spans="3:24">
      <c r="C8" s="40">
        <v>1</v>
      </c>
      <c r="D8" s="46" t="e">
        <f>#REF!</f>
        <v>#REF!</v>
      </c>
      <c r="E8" s="46" t="e">
        <f>#REF!</f>
        <v>#REF!</v>
      </c>
      <c r="F8" s="46" t="e">
        <f>#REF!</f>
        <v>#REF!</v>
      </c>
      <c r="G8" s="48" t="s">
        <v>23</v>
      </c>
      <c r="H8" s="47" t="s">
        <v>24</v>
      </c>
      <c r="I8" s="49">
        <v>0.1</v>
      </c>
      <c r="J8" s="67" t="e">
        <f>#REF!</f>
        <v>#REF!</v>
      </c>
      <c r="K8" s="67" t="e">
        <f>#REF!</f>
        <v>#REF!</v>
      </c>
      <c r="L8" s="67" t="e">
        <f>#REF!</f>
        <v>#REF!</v>
      </c>
      <c r="M8" s="67" t="e">
        <f>#REF!</f>
        <v>#REF!</v>
      </c>
      <c r="N8" s="67" t="e">
        <f>#REF!</f>
        <v>#REF!</v>
      </c>
      <c r="O8" s="67" t="e">
        <f>#REF!</f>
        <v>#REF!</v>
      </c>
      <c r="P8" s="67" t="e">
        <f>#REF!</f>
        <v>#REF!</v>
      </c>
      <c r="Q8" s="67" t="e">
        <f>#REF!</f>
        <v>#REF!</v>
      </c>
      <c r="R8" s="67" t="e">
        <f>#REF!</f>
        <v>#REF!</v>
      </c>
      <c r="S8" s="67" t="e">
        <f>#REF!</f>
        <v>#REF!</v>
      </c>
      <c r="T8" s="42"/>
      <c r="U8" s="42"/>
      <c r="V8" s="42"/>
      <c r="W8" s="42"/>
      <c r="X8" s="42"/>
    </row>
    <row r="9" spans="3:24">
      <c r="C9" s="40">
        <v>2</v>
      </c>
      <c r="D9" s="46" t="e">
        <f>#REF!</f>
        <v>#REF!</v>
      </c>
      <c r="E9" s="46" t="e">
        <f>#REF!</f>
        <v>#REF!</v>
      </c>
      <c r="F9" s="46" t="e">
        <f>#REF!</f>
        <v>#REF!</v>
      </c>
      <c r="G9" s="52" t="s">
        <v>23</v>
      </c>
      <c r="H9" s="51" t="s">
        <v>24</v>
      </c>
      <c r="I9" s="53">
        <v>0.1</v>
      </c>
      <c r="J9" s="67" t="e">
        <f>#REF!</f>
        <v>#REF!</v>
      </c>
      <c r="K9" s="67" t="e">
        <f>#REF!</f>
        <v>#REF!</v>
      </c>
      <c r="L9" s="67" t="e">
        <f>#REF!</f>
        <v>#REF!</v>
      </c>
      <c r="M9" s="67" t="e">
        <f>#REF!</f>
        <v>#REF!</v>
      </c>
      <c r="N9" s="67" t="e">
        <f>#REF!</f>
        <v>#REF!</v>
      </c>
      <c r="O9" s="67" t="e">
        <f>#REF!</f>
        <v>#REF!</v>
      </c>
      <c r="P9" s="67" t="e">
        <f>#REF!</f>
        <v>#REF!</v>
      </c>
      <c r="Q9" s="67" t="e">
        <f>#REF!</f>
        <v>#REF!</v>
      </c>
      <c r="R9" s="67" t="e">
        <f>#REF!</f>
        <v>#REF!</v>
      </c>
      <c r="S9" s="67" t="e">
        <f>#REF!</f>
        <v>#REF!</v>
      </c>
      <c r="T9" s="42"/>
      <c r="U9" s="42"/>
      <c r="V9" s="42"/>
      <c r="W9" s="42"/>
      <c r="X9" s="42"/>
    </row>
    <row r="10" spans="3:24">
      <c r="C10" s="40">
        <v>3</v>
      </c>
      <c r="D10" s="46" t="e">
        <f>#REF!</f>
        <v>#REF!</v>
      </c>
      <c r="E10" s="46" t="e">
        <f>#REF!</f>
        <v>#REF!</v>
      </c>
      <c r="F10" s="46" t="e">
        <f>#REF!</f>
        <v>#REF!</v>
      </c>
      <c r="G10" s="52" t="s">
        <v>23</v>
      </c>
      <c r="H10" s="51" t="s">
        <v>24</v>
      </c>
      <c r="I10" s="53">
        <v>0.1</v>
      </c>
      <c r="J10" s="72" t="e">
        <f>#REF!</f>
        <v>#REF!</v>
      </c>
      <c r="K10" s="72" t="e">
        <f>#REF!</f>
        <v>#REF!</v>
      </c>
      <c r="L10" s="72" t="e">
        <f>#REF!</f>
        <v>#REF!</v>
      </c>
      <c r="M10" s="72" t="e">
        <f>#REF!</f>
        <v>#REF!</v>
      </c>
      <c r="N10" s="72" t="e">
        <f>#REF!</f>
        <v>#REF!</v>
      </c>
      <c r="O10" s="72" t="e">
        <f>#REF!</f>
        <v>#REF!</v>
      </c>
      <c r="P10" s="72" t="e">
        <f>#REF!</f>
        <v>#REF!</v>
      </c>
      <c r="Q10" s="72" t="e">
        <f>#REF!</f>
        <v>#REF!</v>
      </c>
      <c r="R10" s="72" t="e">
        <f>#REF!</f>
        <v>#REF!</v>
      </c>
      <c r="S10" s="72" t="e">
        <f>#REF!</f>
        <v>#REF!</v>
      </c>
      <c r="T10" s="42"/>
      <c r="U10" s="42"/>
      <c r="V10" s="42"/>
      <c r="W10" s="42"/>
      <c r="X10" s="42"/>
    </row>
    <row r="11" spans="3:24">
      <c r="C11" s="40">
        <v>4</v>
      </c>
      <c r="D11" s="46" t="e">
        <f>#REF!</f>
        <v>#REF!</v>
      </c>
      <c r="E11" s="46" t="e">
        <f>#REF!</f>
        <v>#REF!</v>
      </c>
      <c r="F11" s="46" t="e">
        <f>#REF!</f>
        <v>#REF!</v>
      </c>
      <c r="G11" s="52" t="s">
        <v>23</v>
      </c>
      <c r="H11" s="51" t="s">
        <v>24</v>
      </c>
      <c r="I11" s="53">
        <v>0.1</v>
      </c>
      <c r="J11" s="72" t="e">
        <f>#REF!</f>
        <v>#REF!</v>
      </c>
      <c r="K11" s="72" t="e">
        <f>#REF!</f>
        <v>#REF!</v>
      </c>
      <c r="L11" s="72" t="e">
        <f>#REF!</f>
        <v>#REF!</v>
      </c>
      <c r="M11" s="72" t="e">
        <f>#REF!</f>
        <v>#REF!</v>
      </c>
      <c r="N11" s="72" t="e">
        <f>#REF!</f>
        <v>#REF!</v>
      </c>
      <c r="O11" s="72" t="e">
        <f>#REF!</f>
        <v>#REF!</v>
      </c>
      <c r="P11" s="72" t="e">
        <f>#REF!</f>
        <v>#REF!</v>
      </c>
      <c r="Q11" s="72" t="e">
        <f>#REF!</f>
        <v>#REF!</v>
      </c>
      <c r="R11" s="72" t="e">
        <f>#REF!</f>
        <v>#REF!</v>
      </c>
      <c r="S11" s="72" t="e">
        <f>#REF!</f>
        <v>#REF!</v>
      </c>
      <c r="T11" s="42"/>
      <c r="U11" s="42"/>
      <c r="V11" s="42"/>
      <c r="W11" s="42"/>
      <c r="X11" s="42"/>
    </row>
    <row r="12" spans="3:24">
      <c r="C12" s="40">
        <v>5</v>
      </c>
      <c r="D12" s="46" t="e">
        <f>#REF!</f>
        <v>#REF!</v>
      </c>
      <c r="E12" s="46" t="e">
        <f>#REF!</f>
        <v>#REF!</v>
      </c>
      <c r="F12" s="46" t="e">
        <f>#REF!</f>
        <v>#REF!</v>
      </c>
      <c r="G12" s="52" t="s">
        <v>23</v>
      </c>
      <c r="H12" s="51" t="s">
        <v>24</v>
      </c>
      <c r="I12" s="53">
        <v>0.1</v>
      </c>
      <c r="J12" s="72" t="e">
        <f>#REF!</f>
        <v>#REF!</v>
      </c>
      <c r="K12" s="72" t="e">
        <f>#REF!</f>
        <v>#REF!</v>
      </c>
      <c r="L12" s="72" t="e">
        <f>#REF!</f>
        <v>#REF!</v>
      </c>
      <c r="M12" s="72" t="e">
        <f>#REF!</f>
        <v>#REF!</v>
      </c>
      <c r="N12" s="72" t="e">
        <f>#REF!</f>
        <v>#REF!</v>
      </c>
      <c r="O12" s="72" t="e">
        <f>#REF!</f>
        <v>#REF!</v>
      </c>
      <c r="P12" s="72" t="e">
        <f>#REF!</f>
        <v>#REF!</v>
      </c>
      <c r="Q12" s="72" t="e">
        <f>#REF!</f>
        <v>#REF!</v>
      </c>
      <c r="R12" s="72" t="e">
        <f>#REF!</f>
        <v>#REF!</v>
      </c>
      <c r="S12" s="72" t="e">
        <f>#REF!</f>
        <v>#REF!</v>
      </c>
      <c r="T12" s="42"/>
      <c r="U12" s="42"/>
      <c r="V12" s="42"/>
      <c r="W12" s="42"/>
      <c r="X12" s="42"/>
    </row>
    <row r="13" spans="3:24">
      <c r="C13" s="40">
        <v>6</v>
      </c>
      <c r="D13" s="46" t="e">
        <f>#REF!</f>
        <v>#REF!</v>
      </c>
      <c r="E13" s="46" t="e">
        <f>#REF!</f>
        <v>#REF!</v>
      </c>
      <c r="F13" s="46" t="e">
        <f>#REF!</f>
        <v>#REF!</v>
      </c>
      <c r="G13" s="52" t="s">
        <v>23</v>
      </c>
      <c r="H13" s="51" t="s">
        <v>24</v>
      </c>
      <c r="I13" s="53">
        <v>0.1</v>
      </c>
      <c r="J13" s="67" t="e">
        <f>#REF!</f>
        <v>#REF!</v>
      </c>
      <c r="K13" s="67" t="e">
        <f>#REF!</f>
        <v>#REF!</v>
      </c>
      <c r="L13" s="67" t="e">
        <f>#REF!</f>
        <v>#REF!</v>
      </c>
      <c r="M13" s="67" t="e">
        <f>#REF!</f>
        <v>#REF!</v>
      </c>
      <c r="N13" s="67" t="e">
        <f>#REF!</f>
        <v>#REF!</v>
      </c>
      <c r="O13" s="67" t="e">
        <f>#REF!</f>
        <v>#REF!</v>
      </c>
      <c r="P13" s="67" t="e">
        <f>#REF!</f>
        <v>#REF!</v>
      </c>
      <c r="Q13" s="67" t="e">
        <f>#REF!</f>
        <v>#REF!</v>
      </c>
      <c r="R13" s="67" t="e">
        <f>#REF!</f>
        <v>#REF!</v>
      </c>
      <c r="S13" s="67" t="e">
        <f>#REF!</f>
        <v>#REF!</v>
      </c>
      <c r="T13" s="42"/>
      <c r="U13" s="42"/>
      <c r="V13" s="42"/>
      <c r="W13" s="42"/>
      <c r="X13" s="42"/>
    </row>
    <row r="14" spans="3:24">
      <c r="C14" s="40">
        <v>7</v>
      </c>
      <c r="D14" s="46" t="e">
        <f>#REF!</f>
        <v>#REF!</v>
      </c>
      <c r="E14" s="46" t="e">
        <f>#REF!</f>
        <v>#REF!</v>
      </c>
      <c r="F14" s="46" t="e">
        <f>#REF!</f>
        <v>#REF!</v>
      </c>
      <c r="G14" s="66" t="s">
        <v>23</v>
      </c>
      <c r="H14" s="51" t="s">
        <v>24</v>
      </c>
      <c r="I14" s="53">
        <v>0.1</v>
      </c>
      <c r="J14" s="67" t="e">
        <f>#REF!</f>
        <v>#REF!</v>
      </c>
      <c r="K14" s="67" t="e">
        <f>#REF!</f>
        <v>#REF!</v>
      </c>
      <c r="L14" s="67" t="e">
        <f>#REF!</f>
        <v>#REF!</v>
      </c>
      <c r="M14" s="67" t="e">
        <f>#REF!</f>
        <v>#REF!</v>
      </c>
      <c r="N14" s="67" t="e">
        <f>#REF!</f>
        <v>#REF!</v>
      </c>
      <c r="O14" s="67" t="e">
        <f>#REF!</f>
        <v>#REF!</v>
      </c>
      <c r="P14" s="67" t="e">
        <f>#REF!</f>
        <v>#REF!</v>
      </c>
      <c r="Q14" s="67" t="e">
        <f>#REF!</f>
        <v>#REF!</v>
      </c>
      <c r="R14" s="67" t="e">
        <f>#REF!</f>
        <v>#REF!</v>
      </c>
      <c r="S14" s="67" t="e">
        <f>#REF!</f>
        <v>#REF!</v>
      </c>
      <c r="T14" s="42"/>
      <c r="U14" s="42"/>
      <c r="V14" s="42"/>
      <c r="W14" s="42"/>
      <c r="X14" s="42"/>
    </row>
    <row r="15" spans="3:24">
      <c r="C15" s="40">
        <v>8</v>
      </c>
      <c r="D15" s="50"/>
      <c r="E15" s="50"/>
      <c r="F15" s="51"/>
      <c r="G15" s="52"/>
      <c r="H15" s="51"/>
      <c r="I15" s="53"/>
      <c r="J15" s="42"/>
      <c r="K15" s="42"/>
      <c r="L15" s="42"/>
      <c r="M15" s="42"/>
      <c r="N15" s="42"/>
      <c r="O15" s="42"/>
      <c r="P15" s="42"/>
      <c r="Q15" s="42"/>
      <c r="R15" s="42"/>
      <c r="S15" s="42"/>
      <c r="T15" s="42"/>
      <c r="U15" s="42"/>
      <c r="V15" s="42"/>
      <c r="W15" s="42"/>
      <c r="X15" s="42"/>
    </row>
    <row r="16" spans="3:24">
      <c r="C16" s="40">
        <v>9</v>
      </c>
      <c r="D16" s="50"/>
      <c r="E16" s="50"/>
      <c r="F16" s="51"/>
      <c r="G16" s="52"/>
      <c r="H16" s="51"/>
      <c r="I16" s="53"/>
      <c r="J16" s="42"/>
      <c r="K16" s="42"/>
      <c r="L16" s="42"/>
      <c r="M16" s="42"/>
      <c r="N16" s="42"/>
      <c r="O16" s="42"/>
      <c r="P16" s="42"/>
      <c r="Q16" s="42"/>
      <c r="R16" s="42"/>
      <c r="S16" s="42"/>
      <c r="T16" s="42"/>
      <c r="U16" s="42"/>
      <c r="V16" s="42"/>
      <c r="W16" s="42"/>
      <c r="X16" s="42"/>
    </row>
    <row r="17" spans="3:24">
      <c r="C17" s="40">
        <v>10</v>
      </c>
      <c r="D17" s="50"/>
      <c r="E17" s="50"/>
      <c r="F17" s="51"/>
      <c r="G17" s="52"/>
      <c r="H17" s="51"/>
      <c r="I17" s="53"/>
      <c r="J17" s="42"/>
      <c r="K17" s="42"/>
      <c r="L17" s="42"/>
      <c r="M17" s="42"/>
      <c r="N17" s="42"/>
      <c r="O17" s="42"/>
      <c r="P17" s="42"/>
      <c r="Q17" s="42"/>
      <c r="R17" s="42"/>
      <c r="S17" s="42"/>
      <c r="T17" s="42"/>
      <c r="U17" s="42"/>
      <c r="V17" s="42"/>
      <c r="W17" s="42"/>
      <c r="X17" s="42"/>
    </row>
    <row r="18" spans="3:24">
      <c r="C18" s="40">
        <v>11</v>
      </c>
      <c r="D18" s="50"/>
      <c r="E18" s="50"/>
      <c r="F18" s="51"/>
      <c r="G18" s="52"/>
      <c r="H18" s="51"/>
      <c r="I18" s="53"/>
      <c r="J18" s="42"/>
      <c r="K18" s="42"/>
      <c r="L18" s="42"/>
      <c r="M18" s="42"/>
      <c r="N18" s="42"/>
      <c r="O18" s="42"/>
      <c r="P18" s="42"/>
      <c r="Q18" s="42"/>
      <c r="R18" s="42"/>
      <c r="S18" s="42"/>
      <c r="T18" s="42"/>
      <c r="U18" s="42"/>
      <c r="V18" s="42"/>
      <c r="W18" s="42"/>
      <c r="X18" s="42"/>
    </row>
    <row r="19" spans="3:24">
      <c r="C19" s="40">
        <v>12</v>
      </c>
      <c r="D19" s="50"/>
      <c r="E19" s="50"/>
      <c r="F19" s="51"/>
      <c r="G19" s="52"/>
      <c r="H19" s="51"/>
      <c r="I19" s="53"/>
      <c r="J19" s="42"/>
      <c r="K19" s="42"/>
      <c r="L19" s="42"/>
      <c r="M19" s="42"/>
      <c r="N19" s="42"/>
      <c r="O19" s="42"/>
      <c r="P19" s="42"/>
      <c r="Q19" s="42"/>
      <c r="R19" s="42"/>
      <c r="S19" s="42"/>
      <c r="T19" s="42"/>
      <c r="U19" s="42"/>
      <c r="V19" s="42"/>
      <c r="W19" s="42"/>
      <c r="X19" s="42"/>
    </row>
    <row r="20" spans="3:24">
      <c r="C20" s="40">
        <v>13</v>
      </c>
      <c r="D20" s="50"/>
      <c r="E20" s="50"/>
      <c r="F20" s="51"/>
      <c r="G20" s="52"/>
      <c r="H20" s="51"/>
      <c r="I20" s="53"/>
      <c r="J20" s="42"/>
      <c r="K20" s="42"/>
      <c r="L20" s="42"/>
      <c r="M20" s="42"/>
      <c r="N20" s="42"/>
      <c r="O20" s="42"/>
      <c r="P20" s="42"/>
      <c r="Q20" s="42"/>
      <c r="R20" s="42"/>
      <c r="S20" s="42"/>
      <c r="T20" s="42"/>
      <c r="U20" s="42"/>
      <c r="V20" s="42"/>
      <c r="W20" s="42"/>
      <c r="X20" s="42"/>
    </row>
    <row r="21" spans="3:24">
      <c r="C21" s="40">
        <v>14</v>
      </c>
      <c r="D21" s="50"/>
      <c r="E21" s="50"/>
      <c r="F21" s="51"/>
      <c r="G21" s="52"/>
      <c r="H21" s="51"/>
      <c r="I21" s="53"/>
      <c r="J21" s="42"/>
      <c r="K21" s="42"/>
      <c r="L21" s="42"/>
      <c r="M21" s="42"/>
      <c r="N21" s="42"/>
      <c r="O21" s="42"/>
      <c r="P21" s="42"/>
      <c r="Q21" s="42"/>
      <c r="R21" s="42"/>
      <c r="S21" s="42"/>
      <c r="T21" s="42"/>
      <c r="U21" s="42"/>
      <c r="V21" s="42"/>
      <c r="W21" s="42"/>
      <c r="X21" s="42"/>
    </row>
    <row r="22" spans="3:24">
      <c r="C22" s="40">
        <v>15</v>
      </c>
      <c r="D22" s="50"/>
      <c r="E22" s="50"/>
      <c r="F22" s="51"/>
      <c r="G22" s="52"/>
      <c r="H22" s="51"/>
      <c r="I22" s="53"/>
      <c r="J22" s="42"/>
      <c r="K22" s="42"/>
      <c r="L22" s="42"/>
      <c r="M22" s="42"/>
      <c r="N22" s="42"/>
      <c r="O22" s="42"/>
      <c r="P22" s="42"/>
      <c r="Q22" s="42"/>
      <c r="R22" s="42"/>
      <c r="S22" s="42"/>
      <c r="T22" s="42"/>
      <c r="U22" s="42"/>
      <c r="V22" s="42"/>
      <c r="W22" s="42"/>
      <c r="X22" s="42"/>
    </row>
    <row r="23" spans="3:24">
      <c r="C23" s="40">
        <v>16</v>
      </c>
      <c r="D23" s="50"/>
      <c r="E23" s="50"/>
      <c r="F23" s="51"/>
      <c r="G23" s="52"/>
      <c r="H23" s="51"/>
      <c r="I23" s="53"/>
      <c r="J23" s="42"/>
      <c r="K23" s="42"/>
      <c r="L23" s="42"/>
      <c r="M23" s="42"/>
      <c r="N23" s="42"/>
      <c r="O23" s="42"/>
      <c r="P23" s="42"/>
      <c r="Q23" s="42"/>
      <c r="R23" s="42"/>
      <c r="S23" s="42"/>
      <c r="T23" s="42"/>
      <c r="U23" s="42"/>
      <c r="V23" s="42"/>
      <c r="W23" s="42"/>
      <c r="X23" s="42"/>
    </row>
    <row r="24" spans="3:24">
      <c r="C24" s="40">
        <v>17</v>
      </c>
      <c r="D24" s="50"/>
      <c r="E24" s="50"/>
      <c r="F24" s="51"/>
      <c r="G24" s="52"/>
      <c r="H24" s="51"/>
      <c r="I24" s="53"/>
      <c r="J24" s="42"/>
      <c r="K24" s="42"/>
      <c r="L24" s="42"/>
      <c r="M24" s="42"/>
      <c r="N24" s="42"/>
      <c r="O24" s="42"/>
      <c r="P24" s="42"/>
      <c r="Q24" s="42"/>
      <c r="R24" s="42"/>
      <c r="S24" s="42"/>
      <c r="T24" s="42"/>
      <c r="U24" s="42"/>
      <c r="V24" s="42"/>
      <c r="W24" s="42"/>
      <c r="X24" s="42"/>
    </row>
    <row r="25" spans="3:24">
      <c r="C25" s="40">
        <v>18</v>
      </c>
      <c r="D25" s="50"/>
      <c r="E25" s="50"/>
      <c r="F25" s="51"/>
      <c r="G25" s="52"/>
      <c r="H25" s="51"/>
      <c r="I25" s="53"/>
      <c r="J25" s="42"/>
      <c r="K25" s="42"/>
      <c r="L25" s="42"/>
      <c r="M25" s="42"/>
      <c r="N25" s="42"/>
      <c r="O25" s="42"/>
      <c r="P25" s="42"/>
      <c r="Q25" s="42"/>
      <c r="R25" s="42"/>
      <c r="S25" s="42"/>
      <c r="T25" s="42"/>
      <c r="U25" s="42"/>
      <c r="V25" s="42"/>
      <c r="W25" s="42"/>
      <c r="X25" s="42"/>
    </row>
    <row r="26" spans="3:24">
      <c r="C26" s="40">
        <v>19</v>
      </c>
      <c r="D26" s="50"/>
      <c r="E26" s="50"/>
      <c r="F26" s="51"/>
      <c r="G26" s="52"/>
      <c r="H26" s="51"/>
      <c r="I26" s="53"/>
      <c r="J26" s="42"/>
      <c r="K26" s="42"/>
      <c r="L26" s="42"/>
      <c r="M26" s="42"/>
      <c r="N26" s="42"/>
      <c r="O26" s="42"/>
      <c r="P26" s="42"/>
      <c r="Q26" s="42"/>
      <c r="R26" s="42"/>
      <c r="S26" s="42"/>
      <c r="T26" s="42"/>
      <c r="U26" s="42"/>
      <c r="V26" s="42"/>
      <c r="W26" s="42"/>
      <c r="X26" s="42"/>
    </row>
    <row r="27" spans="3:24">
      <c r="C27" s="40">
        <v>20</v>
      </c>
      <c r="D27" s="50"/>
      <c r="E27" s="50"/>
      <c r="F27" s="51"/>
      <c r="G27" s="52"/>
      <c r="H27" s="51"/>
      <c r="I27" s="53"/>
      <c r="J27" s="42"/>
      <c r="K27" s="42"/>
      <c r="L27" s="42"/>
      <c r="M27" s="42"/>
      <c r="N27" s="42"/>
      <c r="O27" s="42"/>
      <c r="P27" s="42"/>
      <c r="Q27" s="42"/>
      <c r="R27" s="42"/>
      <c r="S27" s="42"/>
      <c r="T27" s="42"/>
      <c r="U27" s="42"/>
      <c r="V27" s="42"/>
      <c r="W27" s="42"/>
      <c r="X27" s="42"/>
    </row>
    <row r="28" spans="3:24">
      <c r="C28" s="40">
        <v>21</v>
      </c>
      <c r="D28" s="50"/>
      <c r="E28" s="50"/>
      <c r="F28" s="51"/>
      <c r="G28" s="52"/>
      <c r="H28" s="51"/>
      <c r="I28" s="53"/>
      <c r="J28" s="42"/>
      <c r="K28" s="42"/>
      <c r="L28" s="42"/>
      <c r="M28" s="42"/>
      <c r="N28" s="42"/>
      <c r="O28" s="42"/>
      <c r="P28" s="42"/>
      <c r="Q28" s="42"/>
      <c r="R28" s="42"/>
      <c r="S28" s="42"/>
      <c r="T28" s="42"/>
      <c r="U28" s="42"/>
      <c r="V28" s="42"/>
      <c r="W28" s="42"/>
      <c r="X28" s="42"/>
    </row>
    <row r="29" spans="3:24">
      <c r="C29" s="40">
        <v>22</v>
      </c>
      <c r="D29" s="50"/>
      <c r="E29" s="50"/>
      <c r="F29" s="51"/>
      <c r="G29" s="52"/>
      <c r="H29" s="51"/>
      <c r="I29" s="53"/>
      <c r="J29" s="42"/>
      <c r="K29" s="42"/>
      <c r="L29" s="42"/>
      <c r="M29" s="42"/>
      <c r="N29" s="42"/>
      <c r="O29" s="42"/>
      <c r="P29" s="42"/>
      <c r="Q29" s="42"/>
      <c r="R29" s="42"/>
      <c r="S29" s="42"/>
      <c r="T29" s="42"/>
      <c r="U29" s="42"/>
      <c r="V29" s="42"/>
      <c r="W29" s="42"/>
      <c r="X29" s="42"/>
    </row>
    <row r="30" spans="3:24">
      <c r="C30" s="40">
        <v>23</v>
      </c>
      <c r="D30" s="50"/>
      <c r="E30" s="50"/>
      <c r="F30" s="51"/>
      <c r="G30" s="52"/>
      <c r="H30" s="51"/>
      <c r="I30" s="53"/>
      <c r="J30" s="42"/>
      <c r="K30" s="42"/>
      <c r="L30" s="42"/>
      <c r="M30" s="42"/>
      <c r="N30" s="42"/>
      <c r="O30" s="42"/>
      <c r="P30" s="42"/>
      <c r="Q30" s="42"/>
      <c r="R30" s="42"/>
      <c r="S30" s="42"/>
      <c r="T30" s="42"/>
      <c r="U30" s="42"/>
      <c r="V30" s="42"/>
      <c r="W30" s="42"/>
      <c r="X30" s="42"/>
    </row>
    <row r="31" spans="3:24">
      <c r="C31" s="40">
        <v>24</v>
      </c>
      <c r="D31" s="50"/>
      <c r="E31" s="50"/>
      <c r="F31" s="51"/>
      <c r="G31" s="52"/>
      <c r="H31" s="51"/>
      <c r="I31" s="53"/>
      <c r="J31" s="42"/>
      <c r="K31" s="42"/>
      <c r="L31" s="42"/>
      <c r="M31" s="42"/>
      <c r="N31" s="42"/>
      <c r="O31" s="42"/>
      <c r="P31" s="42"/>
      <c r="Q31" s="42"/>
      <c r="R31" s="42"/>
      <c r="S31" s="42"/>
      <c r="T31" s="42"/>
      <c r="U31" s="42"/>
      <c r="V31" s="42"/>
      <c r="W31" s="42"/>
      <c r="X31" s="42"/>
    </row>
    <row r="32" spans="3:24">
      <c r="C32" s="40">
        <v>25</v>
      </c>
      <c r="D32" s="50"/>
      <c r="E32" s="50"/>
      <c r="F32" s="51"/>
      <c r="G32" s="52"/>
      <c r="H32" s="51"/>
      <c r="I32" s="53"/>
      <c r="J32" s="42"/>
      <c r="K32" s="42"/>
      <c r="L32" s="42"/>
      <c r="M32" s="42"/>
      <c r="N32" s="42"/>
      <c r="O32" s="42"/>
      <c r="P32" s="42"/>
      <c r="Q32" s="42"/>
      <c r="R32" s="42"/>
      <c r="S32" s="42"/>
      <c r="T32" s="42"/>
      <c r="U32" s="42"/>
      <c r="V32" s="42"/>
      <c r="W32" s="42"/>
      <c r="X32" s="42"/>
    </row>
    <row r="33" spans="3:24">
      <c r="C33" s="40">
        <v>26</v>
      </c>
      <c r="D33" s="50"/>
      <c r="E33" s="50"/>
      <c r="F33" s="51"/>
      <c r="G33" s="52"/>
      <c r="H33" s="51"/>
      <c r="I33" s="53"/>
      <c r="J33" s="42"/>
      <c r="K33" s="42"/>
      <c r="L33" s="42"/>
      <c r="M33" s="42"/>
      <c r="N33" s="42"/>
      <c r="O33" s="42"/>
      <c r="P33" s="42"/>
      <c r="Q33" s="42"/>
      <c r="R33" s="42"/>
      <c r="S33" s="42"/>
      <c r="T33" s="42"/>
      <c r="U33" s="42"/>
      <c r="V33" s="42"/>
      <c r="W33" s="42"/>
      <c r="X33" s="42"/>
    </row>
    <row r="34" spans="3:24">
      <c r="C34" s="40">
        <v>27</v>
      </c>
      <c r="D34" s="50"/>
      <c r="E34" s="50"/>
      <c r="F34" s="51"/>
      <c r="G34" s="52"/>
      <c r="H34" s="51"/>
      <c r="I34" s="53"/>
      <c r="J34" s="42"/>
      <c r="K34" s="42"/>
      <c r="L34" s="42"/>
      <c r="M34" s="42"/>
      <c r="N34" s="42"/>
      <c r="O34" s="42"/>
      <c r="P34" s="42"/>
      <c r="Q34" s="42"/>
      <c r="R34" s="42"/>
      <c r="S34" s="42"/>
      <c r="T34" s="42"/>
      <c r="U34" s="42"/>
      <c r="V34" s="42"/>
      <c r="W34" s="42"/>
      <c r="X34" s="42"/>
    </row>
    <row r="35" spans="3:24">
      <c r="C35" s="40">
        <v>28</v>
      </c>
      <c r="D35" s="50"/>
      <c r="E35" s="50"/>
      <c r="F35" s="51"/>
      <c r="G35" s="52"/>
      <c r="H35" s="51"/>
      <c r="I35" s="53"/>
      <c r="J35" s="42"/>
      <c r="K35" s="42"/>
      <c r="L35" s="42"/>
      <c r="M35" s="42"/>
      <c r="N35" s="42"/>
      <c r="O35" s="42"/>
      <c r="P35" s="42"/>
      <c r="Q35" s="42"/>
      <c r="R35" s="42"/>
      <c r="S35" s="42"/>
      <c r="T35" s="42"/>
      <c r="U35" s="42"/>
      <c r="V35" s="42"/>
      <c r="W35" s="42"/>
      <c r="X35" s="42"/>
    </row>
    <row r="36" spans="3:24">
      <c r="C36" s="40">
        <v>29</v>
      </c>
      <c r="D36" s="50"/>
      <c r="E36" s="50"/>
      <c r="F36" s="51"/>
      <c r="G36" s="52"/>
      <c r="H36" s="51"/>
      <c r="I36" s="53"/>
      <c r="J36" s="42"/>
      <c r="K36" s="42"/>
      <c r="L36" s="42"/>
      <c r="M36" s="42"/>
      <c r="N36" s="42"/>
      <c r="O36" s="42"/>
      <c r="P36" s="42"/>
      <c r="Q36" s="42"/>
      <c r="R36" s="42"/>
      <c r="S36" s="42"/>
      <c r="T36" s="42"/>
      <c r="U36" s="42"/>
      <c r="V36" s="42"/>
      <c r="W36" s="42"/>
      <c r="X36" s="42"/>
    </row>
    <row r="37" spans="3:24">
      <c r="C37" s="40">
        <v>30</v>
      </c>
      <c r="D37" s="50"/>
      <c r="E37" s="50"/>
      <c r="F37" s="51"/>
      <c r="G37" s="52"/>
      <c r="H37" s="51"/>
      <c r="I37" s="53"/>
      <c r="J37" s="42"/>
      <c r="K37" s="42"/>
      <c r="L37" s="42"/>
      <c r="M37" s="42"/>
      <c r="N37" s="42"/>
      <c r="O37" s="42"/>
      <c r="P37" s="42"/>
      <c r="Q37" s="42"/>
      <c r="R37" s="42"/>
      <c r="S37" s="42"/>
      <c r="T37" s="42"/>
      <c r="U37" s="42"/>
      <c r="V37" s="42"/>
      <c r="W37" s="42"/>
      <c r="X37" s="42"/>
    </row>
    <row r="38" spans="3:24">
      <c r="C38" s="40">
        <v>31</v>
      </c>
      <c r="D38" s="50"/>
      <c r="E38" s="50"/>
      <c r="F38" s="51"/>
      <c r="G38" s="52"/>
      <c r="H38" s="51"/>
      <c r="I38" s="53"/>
      <c r="J38" s="42"/>
      <c r="K38" s="42"/>
      <c r="L38" s="42"/>
      <c r="M38" s="42"/>
      <c r="N38" s="42"/>
      <c r="O38" s="42"/>
      <c r="P38" s="42"/>
      <c r="Q38" s="42"/>
      <c r="R38" s="42"/>
      <c r="S38" s="42"/>
      <c r="T38" s="42"/>
      <c r="U38" s="42"/>
      <c r="V38" s="42"/>
      <c r="W38" s="42"/>
      <c r="X38" s="42"/>
    </row>
    <row r="39" spans="3:24">
      <c r="C39" s="40">
        <v>32</v>
      </c>
      <c r="D39" s="50"/>
      <c r="E39" s="50"/>
      <c r="F39" s="51"/>
      <c r="G39" s="52"/>
      <c r="H39" s="51"/>
      <c r="I39" s="53"/>
      <c r="J39" s="42"/>
      <c r="K39" s="42"/>
      <c r="L39" s="42"/>
      <c r="M39" s="42"/>
      <c r="N39" s="42"/>
      <c r="O39" s="42"/>
      <c r="P39" s="42"/>
      <c r="Q39" s="42"/>
      <c r="R39" s="42"/>
      <c r="S39" s="42"/>
      <c r="T39" s="42"/>
      <c r="U39" s="42"/>
      <c r="V39" s="42"/>
      <c r="W39" s="42"/>
      <c r="X39" s="42"/>
    </row>
    <row r="40" spans="3:24">
      <c r="C40" s="40">
        <v>33</v>
      </c>
      <c r="D40" s="50"/>
      <c r="E40" s="50"/>
      <c r="F40" s="51"/>
      <c r="G40" s="52"/>
      <c r="H40" s="51"/>
      <c r="I40" s="53"/>
      <c r="J40" s="42"/>
      <c r="K40" s="42"/>
      <c r="L40" s="42"/>
      <c r="M40" s="42"/>
      <c r="N40" s="42"/>
      <c r="O40" s="42"/>
      <c r="P40" s="42"/>
      <c r="Q40" s="42"/>
      <c r="R40" s="42"/>
      <c r="S40" s="42"/>
      <c r="T40" s="42"/>
      <c r="U40" s="42"/>
      <c r="V40" s="42"/>
      <c r="W40" s="42"/>
      <c r="X40" s="42"/>
    </row>
    <row r="41" spans="3:24">
      <c r="C41" s="40">
        <v>34</v>
      </c>
      <c r="D41" s="50"/>
      <c r="E41" s="50"/>
      <c r="F41" s="51"/>
      <c r="G41" s="52"/>
      <c r="H41" s="51"/>
      <c r="I41" s="53"/>
      <c r="J41" s="42"/>
      <c r="K41" s="42"/>
      <c r="L41" s="42"/>
      <c r="M41" s="42"/>
      <c r="N41" s="42"/>
      <c r="O41" s="42"/>
      <c r="P41" s="42"/>
      <c r="Q41" s="42"/>
      <c r="R41" s="42"/>
      <c r="S41" s="42"/>
      <c r="T41" s="42"/>
      <c r="U41" s="42"/>
      <c r="V41" s="42"/>
      <c r="W41" s="42"/>
      <c r="X41" s="42"/>
    </row>
    <row r="42" spans="3:24">
      <c r="C42" s="40">
        <v>35</v>
      </c>
      <c r="D42" s="50"/>
      <c r="E42" s="50"/>
      <c r="F42" s="51"/>
      <c r="G42" s="52"/>
      <c r="H42" s="51"/>
      <c r="I42" s="53"/>
      <c r="J42" s="42"/>
      <c r="K42" s="42"/>
      <c r="L42" s="42"/>
      <c r="M42" s="42"/>
      <c r="N42" s="42"/>
      <c r="O42" s="42"/>
      <c r="P42" s="42"/>
      <c r="Q42" s="42"/>
      <c r="R42" s="42"/>
      <c r="S42" s="42"/>
      <c r="T42" s="42"/>
      <c r="U42" s="42"/>
      <c r="V42" s="42"/>
      <c r="W42" s="42"/>
      <c r="X42" s="42"/>
    </row>
    <row r="43" spans="3:24">
      <c r="C43" s="40">
        <v>36</v>
      </c>
      <c r="D43" s="50"/>
      <c r="E43" s="50"/>
      <c r="F43" s="51"/>
      <c r="G43" s="52"/>
      <c r="H43" s="51"/>
      <c r="I43" s="53"/>
      <c r="J43" s="42"/>
      <c r="K43" s="42"/>
      <c r="L43" s="42"/>
      <c r="M43" s="42"/>
      <c r="N43" s="42"/>
      <c r="O43" s="42"/>
      <c r="P43" s="42"/>
      <c r="Q43" s="42"/>
      <c r="R43" s="42"/>
      <c r="S43" s="42"/>
      <c r="T43" s="42"/>
      <c r="U43" s="42"/>
      <c r="V43" s="42"/>
      <c r="W43" s="42"/>
      <c r="X43" s="42"/>
    </row>
    <row r="44" spans="3:24">
      <c r="C44" s="40">
        <v>37</v>
      </c>
      <c r="D44" s="50"/>
      <c r="E44" s="50"/>
      <c r="F44" s="51"/>
      <c r="G44" s="52"/>
      <c r="H44" s="51"/>
      <c r="I44" s="53"/>
      <c r="J44" s="42"/>
      <c r="K44" s="42"/>
      <c r="L44" s="42"/>
      <c r="M44" s="42"/>
      <c r="N44" s="42"/>
      <c r="O44" s="42"/>
      <c r="P44" s="42"/>
      <c r="Q44" s="42"/>
      <c r="R44" s="42"/>
      <c r="S44" s="42"/>
      <c r="T44" s="42"/>
      <c r="U44" s="42"/>
      <c r="V44" s="42"/>
      <c r="W44" s="42"/>
      <c r="X44" s="42"/>
    </row>
    <row r="45" spans="3:24">
      <c r="C45" s="40">
        <v>38</v>
      </c>
      <c r="D45" s="50"/>
      <c r="E45" s="50"/>
      <c r="F45" s="51"/>
      <c r="G45" s="52"/>
      <c r="H45" s="51"/>
      <c r="I45" s="53"/>
      <c r="J45" s="42"/>
      <c r="K45" s="42"/>
      <c r="L45" s="42"/>
      <c r="M45" s="42"/>
      <c r="N45" s="42"/>
      <c r="O45" s="42"/>
      <c r="P45" s="42"/>
      <c r="Q45" s="42"/>
      <c r="R45" s="42"/>
      <c r="S45" s="42"/>
      <c r="T45" s="42"/>
      <c r="U45" s="42"/>
      <c r="V45" s="42"/>
      <c r="W45" s="42"/>
      <c r="X45" s="42"/>
    </row>
    <row r="46" spans="3:24">
      <c r="C46" s="40">
        <v>39</v>
      </c>
      <c r="D46" s="50"/>
      <c r="E46" s="50"/>
      <c r="F46" s="51"/>
      <c r="G46" s="52"/>
      <c r="H46" s="51"/>
      <c r="I46" s="53"/>
      <c r="J46" s="42"/>
      <c r="K46" s="42"/>
      <c r="L46" s="42"/>
      <c r="M46" s="42"/>
      <c r="N46" s="42"/>
      <c r="O46" s="42"/>
      <c r="P46" s="42"/>
      <c r="Q46" s="42"/>
      <c r="R46" s="42"/>
      <c r="S46" s="42"/>
      <c r="T46" s="42"/>
      <c r="U46" s="42"/>
      <c r="V46" s="42"/>
      <c r="W46" s="42"/>
      <c r="X46" s="42"/>
    </row>
    <row r="47" spans="3:24">
      <c r="C47" s="40">
        <v>40</v>
      </c>
      <c r="D47" s="50"/>
      <c r="E47" s="50"/>
      <c r="F47" s="51"/>
      <c r="G47" s="52"/>
      <c r="H47" s="51"/>
      <c r="I47" s="53"/>
      <c r="J47" s="42"/>
      <c r="K47" s="42"/>
      <c r="L47" s="42"/>
      <c r="M47" s="42"/>
      <c r="N47" s="42"/>
      <c r="O47" s="42"/>
      <c r="P47" s="42"/>
      <c r="Q47" s="42"/>
      <c r="R47" s="42"/>
      <c r="S47" s="42"/>
      <c r="T47" s="42"/>
      <c r="U47" s="42"/>
      <c r="V47" s="42"/>
      <c r="W47" s="42"/>
      <c r="X47" s="42"/>
    </row>
    <row r="48" spans="3:24">
      <c r="C48" s="40">
        <v>41</v>
      </c>
      <c r="D48" s="50"/>
      <c r="E48" s="50"/>
      <c r="F48" s="51"/>
      <c r="G48" s="52"/>
      <c r="H48" s="51"/>
      <c r="I48" s="53"/>
      <c r="J48" s="42"/>
      <c r="K48" s="42"/>
      <c r="L48" s="42"/>
      <c r="M48" s="42"/>
      <c r="N48" s="42"/>
      <c r="O48" s="42"/>
      <c r="P48" s="42"/>
      <c r="Q48" s="42"/>
      <c r="R48" s="42"/>
      <c r="S48" s="42"/>
      <c r="T48" s="42"/>
      <c r="U48" s="42"/>
      <c r="V48" s="42"/>
      <c r="W48" s="42"/>
      <c r="X48" s="42"/>
    </row>
    <row r="49" spans="3:24">
      <c r="C49" s="40">
        <v>42</v>
      </c>
      <c r="D49" s="50"/>
      <c r="E49" s="50"/>
      <c r="F49" s="51"/>
      <c r="G49" s="52"/>
      <c r="H49" s="51"/>
      <c r="I49" s="53"/>
      <c r="J49" s="42"/>
      <c r="K49" s="42"/>
      <c r="L49" s="42"/>
      <c r="M49" s="42"/>
      <c r="N49" s="42"/>
      <c r="O49" s="42"/>
      <c r="P49" s="42"/>
      <c r="Q49" s="42"/>
      <c r="R49" s="42"/>
      <c r="S49" s="42"/>
      <c r="T49" s="42"/>
      <c r="U49" s="42"/>
      <c r="V49" s="42"/>
      <c r="W49" s="42"/>
      <c r="X49" s="42"/>
    </row>
    <row r="50" spans="3:24">
      <c r="C50" s="40">
        <v>43</v>
      </c>
      <c r="D50" s="50"/>
      <c r="E50" s="50"/>
      <c r="F50" s="51"/>
      <c r="G50" s="52"/>
      <c r="H50" s="51"/>
      <c r="I50" s="53"/>
      <c r="J50" s="42"/>
      <c r="K50" s="42"/>
      <c r="L50" s="42"/>
      <c r="M50" s="42"/>
      <c r="N50" s="42"/>
      <c r="O50" s="42"/>
      <c r="P50" s="42"/>
      <c r="Q50" s="42"/>
      <c r="R50" s="42"/>
      <c r="S50" s="42"/>
      <c r="T50" s="42"/>
      <c r="U50" s="42"/>
      <c r="V50" s="42"/>
      <c r="W50" s="42"/>
      <c r="X50" s="42"/>
    </row>
    <row r="51" spans="3:24">
      <c r="C51" s="40">
        <v>44</v>
      </c>
      <c r="D51" s="50"/>
      <c r="E51" s="50"/>
      <c r="F51" s="51"/>
      <c r="G51" s="52"/>
      <c r="H51" s="51"/>
      <c r="I51" s="53"/>
      <c r="J51" s="42"/>
      <c r="K51" s="42"/>
      <c r="L51" s="42"/>
      <c r="M51" s="42"/>
      <c r="N51" s="42"/>
      <c r="O51" s="42"/>
      <c r="P51" s="42"/>
      <c r="Q51" s="42"/>
      <c r="R51" s="42"/>
      <c r="S51" s="42"/>
      <c r="T51" s="42"/>
      <c r="U51" s="42"/>
      <c r="V51" s="42"/>
      <c r="W51" s="42"/>
      <c r="X51" s="42"/>
    </row>
    <row r="52" spans="3:24">
      <c r="C52" s="40">
        <v>45</v>
      </c>
      <c r="D52" s="50"/>
      <c r="E52" s="50"/>
      <c r="F52" s="51"/>
      <c r="G52" s="52"/>
      <c r="H52" s="51"/>
      <c r="I52" s="53"/>
      <c r="J52" s="42"/>
      <c r="K52" s="42"/>
      <c r="L52" s="42"/>
      <c r="M52" s="42"/>
      <c r="N52" s="42"/>
      <c r="O52" s="42"/>
      <c r="P52" s="42"/>
      <c r="Q52" s="42"/>
      <c r="R52" s="42"/>
      <c r="S52" s="42"/>
      <c r="T52" s="42"/>
      <c r="U52" s="42"/>
      <c r="V52" s="42"/>
      <c r="W52" s="42"/>
      <c r="X52" s="42"/>
    </row>
    <row r="53" spans="3:24">
      <c r="C53" s="40">
        <v>46</v>
      </c>
      <c r="D53" s="50"/>
      <c r="E53" s="50"/>
      <c r="F53" s="51"/>
      <c r="G53" s="52"/>
      <c r="H53" s="51"/>
      <c r="I53" s="53"/>
      <c r="J53" s="42"/>
      <c r="K53" s="42"/>
      <c r="L53" s="42"/>
      <c r="M53" s="42"/>
      <c r="N53" s="42"/>
      <c r="O53" s="42"/>
      <c r="P53" s="42"/>
      <c r="Q53" s="42"/>
      <c r="R53" s="42"/>
      <c r="S53" s="42"/>
      <c r="T53" s="42"/>
      <c r="U53" s="42"/>
      <c r="V53" s="42"/>
      <c r="W53" s="42"/>
      <c r="X53" s="42"/>
    </row>
    <row r="54" spans="3:24">
      <c r="C54" s="40">
        <v>47</v>
      </c>
      <c r="D54" s="50"/>
      <c r="E54" s="50"/>
      <c r="F54" s="51"/>
      <c r="G54" s="52"/>
      <c r="H54" s="51"/>
      <c r="I54" s="53"/>
      <c r="J54" s="42"/>
      <c r="K54" s="42"/>
      <c r="L54" s="42"/>
      <c r="M54" s="42"/>
      <c r="N54" s="42"/>
      <c r="O54" s="42"/>
      <c r="P54" s="42"/>
      <c r="Q54" s="42"/>
      <c r="R54" s="42"/>
      <c r="S54" s="42"/>
      <c r="T54" s="42"/>
      <c r="U54" s="42"/>
      <c r="V54" s="42"/>
      <c r="W54" s="42"/>
      <c r="X54" s="42"/>
    </row>
    <row r="55" spans="3:24">
      <c r="C55" s="40">
        <v>48</v>
      </c>
      <c r="D55" s="50"/>
      <c r="E55" s="50"/>
      <c r="F55" s="51"/>
      <c r="G55" s="52"/>
      <c r="H55" s="51"/>
      <c r="I55" s="53"/>
      <c r="J55" s="42"/>
      <c r="K55" s="42"/>
      <c r="L55" s="42"/>
      <c r="M55" s="42"/>
      <c r="N55" s="42"/>
      <c r="O55" s="42"/>
      <c r="P55" s="42"/>
      <c r="Q55" s="42"/>
      <c r="R55" s="42"/>
      <c r="S55" s="42"/>
      <c r="T55" s="42"/>
      <c r="U55" s="42"/>
      <c r="V55" s="42"/>
      <c r="W55" s="42"/>
      <c r="X55" s="42"/>
    </row>
    <row r="56" spans="3:24">
      <c r="C56" s="40">
        <v>49</v>
      </c>
      <c r="D56" s="50"/>
      <c r="E56" s="50"/>
      <c r="F56" s="51"/>
      <c r="G56" s="52"/>
      <c r="H56" s="51"/>
      <c r="I56" s="53"/>
      <c r="J56" s="42"/>
      <c r="K56" s="42"/>
      <c r="L56" s="42"/>
      <c r="M56" s="42"/>
      <c r="N56" s="42"/>
      <c r="O56" s="42"/>
      <c r="P56" s="42"/>
      <c r="Q56" s="42"/>
      <c r="R56" s="42"/>
      <c r="S56" s="42"/>
      <c r="T56" s="42"/>
      <c r="U56" s="42"/>
      <c r="V56" s="42"/>
      <c r="W56" s="42"/>
      <c r="X56" s="42"/>
    </row>
    <row r="57" spans="3:24">
      <c r="C57" s="40">
        <v>50</v>
      </c>
      <c r="D57" s="54"/>
      <c r="E57" s="54"/>
      <c r="F57" s="55"/>
      <c r="G57" s="56"/>
      <c r="H57" s="55"/>
      <c r="I57" s="57"/>
      <c r="J57" s="42"/>
      <c r="K57" s="42"/>
      <c r="L57" s="42"/>
      <c r="M57" s="42"/>
      <c r="N57" s="42"/>
      <c r="O57" s="42"/>
      <c r="P57" s="42"/>
      <c r="Q57" s="42"/>
      <c r="R57" s="42"/>
      <c r="S57" s="42"/>
      <c r="T57" s="42"/>
      <c r="U57" s="42"/>
      <c r="V57" s="42"/>
      <c r="W57" s="42"/>
      <c r="X57" s="42"/>
    </row>
  </sheetData>
  <conditionalFormatting sqref="D8:I57 J7:X57">
    <cfRule type="expression" dxfId="1" priority="1" stopIfTrue="1">
      <formula>LEN(D7)&gt;0</formula>
    </cfRule>
  </conditionalFormatting>
  <dataValidations count="2">
    <dataValidation type="list" allowBlank="1" showInputMessage="1" showErrorMessage="1" sqref="WVN983048:WVN983097 JB8:JB57 SX8:SX57 ACT8:ACT57 AMP8:AMP57 AWL8:AWL57 BGH8:BGH57 BQD8:BQD57 BZZ8:BZZ57 CJV8:CJV57 CTR8:CTR57 DDN8:DDN57 DNJ8:DNJ57 DXF8:DXF57 EHB8:EHB57 EQX8:EQX57 FAT8:FAT57 FKP8:FKP57 FUL8:FUL57 GEH8:GEH57 GOD8:GOD57 GXZ8:GXZ57 HHV8:HHV57 HRR8:HRR57 IBN8:IBN57 ILJ8:ILJ57 IVF8:IVF57 JFB8:JFB57 JOX8:JOX57 JYT8:JYT57 KIP8:KIP57 KSL8:KSL57 LCH8:LCH57 LMD8:LMD57 LVZ8:LVZ57 MFV8:MFV57 MPR8:MPR57 MZN8:MZN57 NJJ8:NJJ57 NTF8:NTF57 ODB8:ODB57 OMX8:OMX57 OWT8:OWT57 PGP8:PGP57 PQL8:PQL57 QAH8:QAH57 QKD8:QKD57 QTZ8:QTZ57 RDV8:RDV57 RNR8:RNR57 RXN8:RXN57 SHJ8:SHJ57 SRF8:SRF57 TBB8:TBB57 TKX8:TKX57 TUT8:TUT57 UEP8:UEP57 UOL8:UOL57 UYH8:UYH57 VID8:VID57 VRZ8:VRZ57 WBV8:WBV57 WLR8:WLR57 WVN8:WVN57 F65544:F65593 JB65544:JB65593 SX65544:SX65593 ACT65544:ACT65593 AMP65544:AMP65593 AWL65544:AWL65593 BGH65544:BGH65593 BQD65544:BQD65593 BZZ65544:BZZ65593 CJV65544:CJV65593 CTR65544:CTR65593 DDN65544:DDN65593 DNJ65544:DNJ65593 DXF65544:DXF65593 EHB65544:EHB65593 EQX65544:EQX65593 FAT65544:FAT65593 FKP65544:FKP65593 FUL65544:FUL65593 GEH65544:GEH65593 GOD65544:GOD65593 GXZ65544:GXZ65593 HHV65544:HHV65593 HRR65544:HRR65593 IBN65544:IBN65593 ILJ65544:ILJ65593 IVF65544:IVF65593 JFB65544:JFB65593 JOX65544:JOX65593 JYT65544:JYT65593 KIP65544:KIP65593 KSL65544:KSL65593 LCH65544:LCH65593 LMD65544:LMD65593 LVZ65544:LVZ65593 MFV65544:MFV65593 MPR65544:MPR65593 MZN65544:MZN65593 NJJ65544:NJJ65593 NTF65544:NTF65593 ODB65544:ODB65593 OMX65544:OMX65593 OWT65544:OWT65593 PGP65544:PGP65593 PQL65544:PQL65593 QAH65544:QAH65593 QKD65544:QKD65593 QTZ65544:QTZ65593 RDV65544:RDV65593 RNR65544:RNR65593 RXN65544:RXN65593 SHJ65544:SHJ65593 SRF65544:SRF65593 TBB65544:TBB65593 TKX65544:TKX65593 TUT65544:TUT65593 UEP65544:UEP65593 UOL65544:UOL65593 UYH65544:UYH65593 VID65544:VID65593 VRZ65544:VRZ65593 WBV65544:WBV65593 WLR65544:WLR65593 WVN65544:WVN65593 F131080:F131129 JB131080:JB131129 SX131080:SX131129 ACT131080:ACT131129 AMP131080:AMP131129 AWL131080:AWL131129 BGH131080:BGH131129 BQD131080:BQD131129 BZZ131080:BZZ131129 CJV131080:CJV131129 CTR131080:CTR131129 DDN131080:DDN131129 DNJ131080:DNJ131129 DXF131080:DXF131129 EHB131080:EHB131129 EQX131080:EQX131129 FAT131080:FAT131129 FKP131080:FKP131129 FUL131080:FUL131129 GEH131080:GEH131129 GOD131080:GOD131129 GXZ131080:GXZ131129 HHV131080:HHV131129 HRR131080:HRR131129 IBN131080:IBN131129 ILJ131080:ILJ131129 IVF131080:IVF131129 JFB131080:JFB131129 JOX131080:JOX131129 JYT131080:JYT131129 KIP131080:KIP131129 KSL131080:KSL131129 LCH131080:LCH131129 LMD131080:LMD131129 LVZ131080:LVZ131129 MFV131080:MFV131129 MPR131080:MPR131129 MZN131080:MZN131129 NJJ131080:NJJ131129 NTF131080:NTF131129 ODB131080:ODB131129 OMX131080:OMX131129 OWT131080:OWT131129 PGP131080:PGP131129 PQL131080:PQL131129 QAH131080:QAH131129 QKD131080:QKD131129 QTZ131080:QTZ131129 RDV131080:RDV131129 RNR131080:RNR131129 RXN131080:RXN131129 SHJ131080:SHJ131129 SRF131080:SRF131129 TBB131080:TBB131129 TKX131080:TKX131129 TUT131080:TUT131129 UEP131080:UEP131129 UOL131080:UOL131129 UYH131080:UYH131129 VID131080:VID131129 VRZ131080:VRZ131129 WBV131080:WBV131129 WLR131080:WLR131129 WVN131080:WVN131129 F196616:F196665 JB196616:JB196665 SX196616:SX196665 ACT196616:ACT196665 AMP196616:AMP196665 AWL196616:AWL196665 BGH196616:BGH196665 BQD196616:BQD196665 BZZ196616:BZZ196665 CJV196616:CJV196665 CTR196616:CTR196665 DDN196616:DDN196665 DNJ196616:DNJ196665 DXF196616:DXF196665 EHB196616:EHB196665 EQX196616:EQX196665 FAT196616:FAT196665 FKP196616:FKP196665 FUL196616:FUL196665 GEH196616:GEH196665 GOD196616:GOD196665 GXZ196616:GXZ196665 HHV196616:HHV196665 HRR196616:HRR196665 IBN196616:IBN196665 ILJ196616:ILJ196665 IVF196616:IVF196665 JFB196616:JFB196665 JOX196616:JOX196665 JYT196616:JYT196665 KIP196616:KIP196665 KSL196616:KSL196665 LCH196616:LCH196665 LMD196616:LMD196665 LVZ196616:LVZ196665 MFV196616:MFV196665 MPR196616:MPR196665 MZN196616:MZN196665 NJJ196616:NJJ196665 NTF196616:NTF196665 ODB196616:ODB196665 OMX196616:OMX196665 OWT196616:OWT196665 PGP196616:PGP196665 PQL196616:PQL196665 QAH196616:QAH196665 QKD196616:QKD196665 QTZ196616:QTZ196665 RDV196616:RDV196665 RNR196616:RNR196665 RXN196616:RXN196665 SHJ196616:SHJ196665 SRF196616:SRF196665 TBB196616:TBB196665 TKX196616:TKX196665 TUT196616:TUT196665 UEP196616:UEP196665 UOL196616:UOL196665 UYH196616:UYH196665 VID196616:VID196665 VRZ196616:VRZ196665 WBV196616:WBV196665 WLR196616:WLR196665 WVN196616:WVN196665 F262152:F262201 JB262152:JB262201 SX262152:SX262201 ACT262152:ACT262201 AMP262152:AMP262201 AWL262152:AWL262201 BGH262152:BGH262201 BQD262152:BQD262201 BZZ262152:BZZ262201 CJV262152:CJV262201 CTR262152:CTR262201 DDN262152:DDN262201 DNJ262152:DNJ262201 DXF262152:DXF262201 EHB262152:EHB262201 EQX262152:EQX262201 FAT262152:FAT262201 FKP262152:FKP262201 FUL262152:FUL262201 GEH262152:GEH262201 GOD262152:GOD262201 GXZ262152:GXZ262201 HHV262152:HHV262201 HRR262152:HRR262201 IBN262152:IBN262201 ILJ262152:ILJ262201 IVF262152:IVF262201 JFB262152:JFB262201 JOX262152:JOX262201 JYT262152:JYT262201 KIP262152:KIP262201 KSL262152:KSL262201 LCH262152:LCH262201 LMD262152:LMD262201 LVZ262152:LVZ262201 MFV262152:MFV262201 MPR262152:MPR262201 MZN262152:MZN262201 NJJ262152:NJJ262201 NTF262152:NTF262201 ODB262152:ODB262201 OMX262152:OMX262201 OWT262152:OWT262201 PGP262152:PGP262201 PQL262152:PQL262201 QAH262152:QAH262201 QKD262152:QKD262201 QTZ262152:QTZ262201 RDV262152:RDV262201 RNR262152:RNR262201 RXN262152:RXN262201 SHJ262152:SHJ262201 SRF262152:SRF262201 TBB262152:TBB262201 TKX262152:TKX262201 TUT262152:TUT262201 UEP262152:UEP262201 UOL262152:UOL262201 UYH262152:UYH262201 VID262152:VID262201 VRZ262152:VRZ262201 WBV262152:WBV262201 WLR262152:WLR262201 WVN262152:WVN262201 F327688:F327737 JB327688:JB327737 SX327688:SX327737 ACT327688:ACT327737 AMP327688:AMP327737 AWL327688:AWL327737 BGH327688:BGH327737 BQD327688:BQD327737 BZZ327688:BZZ327737 CJV327688:CJV327737 CTR327688:CTR327737 DDN327688:DDN327737 DNJ327688:DNJ327737 DXF327688:DXF327737 EHB327688:EHB327737 EQX327688:EQX327737 FAT327688:FAT327737 FKP327688:FKP327737 FUL327688:FUL327737 GEH327688:GEH327737 GOD327688:GOD327737 GXZ327688:GXZ327737 HHV327688:HHV327737 HRR327688:HRR327737 IBN327688:IBN327737 ILJ327688:ILJ327737 IVF327688:IVF327737 JFB327688:JFB327737 JOX327688:JOX327737 JYT327688:JYT327737 KIP327688:KIP327737 KSL327688:KSL327737 LCH327688:LCH327737 LMD327688:LMD327737 LVZ327688:LVZ327737 MFV327688:MFV327737 MPR327688:MPR327737 MZN327688:MZN327737 NJJ327688:NJJ327737 NTF327688:NTF327737 ODB327688:ODB327737 OMX327688:OMX327737 OWT327688:OWT327737 PGP327688:PGP327737 PQL327688:PQL327737 QAH327688:QAH327737 QKD327688:QKD327737 QTZ327688:QTZ327737 RDV327688:RDV327737 RNR327688:RNR327737 RXN327688:RXN327737 SHJ327688:SHJ327737 SRF327688:SRF327737 TBB327688:TBB327737 TKX327688:TKX327737 TUT327688:TUT327737 UEP327688:UEP327737 UOL327688:UOL327737 UYH327688:UYH327737 VID327688:VID327737 VRZ327688:VRZ327737 WBV327688:WBV327737 WLR327688:WLR327737 WVN327688:WVN327737 F393224:F393273 JB393224:JB393273 SX393224:SX393273 ACT393224:ACT393273 AMP393224:AMP393273 AWL393224:AWL393273 BGH393224:BGH393273 BQD393224:BQD393273 BZZ393224:BZZ393273 CJV393224:CJV393273 CTR393224:CTR393273 DDN393224:DDN393273 DNJ393224:DNJ393273 DXF393224:DXF393273 EHB393224:EHB393273 EQX393224:EQX393273 FAT393224:FAT393273 FKP393224:FKP393273 FUL393224:FUL393273 GEH393224:GEH393273 GOD393224:GOD393273 GXZ393224:GXZ393273 HHV393224:HHV393273 HRR393224:HRR393273 IBN393224:IBN393273 ILJ393224:ILJ393273 IVF393224:IVF393273 JFB393224:JFB393273 JOX393224:JOX393273 JYT393224:JYT393273 KIP393224:KIP393273 KSL393224:KSL393273 LCH393224:LCH393273 LMD393224:LMD393273 LVZ393224:LVZ393273 MFV393224:MFV393273 MPR393224:MPR393273 MZN393224:MZN393273 NJJ393224:NJJ393273 NTF393224:NTF393273 ODB393224:ODB393273 OMX393224:OMX393273 OWT393224:OWT393273 PGP393224:PGP393273 PQL393224:PQL393273 QAH393224:QAH393273 QKD393224:QKD393273 QTZ393224:QTZ393273 RDV393224:RDV393273 RNR393224:RNR393273 RXN393224:RXN393273 SHJ393224:SHJ393273 SRF393224:SRF393273 TBB393224:TBB393273 TKX393224:TKX393273 TUT393224:TUT393273 UEP393224:UEP393273 UOL393224:UOL393273 UYH393224:UYH393273 VID393224:VID393273 VRZ393224:VRZ393273 WBV393224:WBV393273 WLR393224:WLR393273 WVN393224:WVN393273 F458760:F458809 JB458760:JB458809 SX458760:SX458809 ACT458760:ACT458809 AMP458760:AMP458809 AWL458760:AWL458809 BGH458760:BGH458809 BQD458760:BQD458809 BZZ458760:BZZ458809 CJV458760:CJV458809 CTR458760:CTR458809 DDN458760:DDN458809 DNJ458760:DNJ458809 DXF458760:DXF458809 EHB458760:EHB458809 EQX458760:EQX458809 FAT458760:FAT458809 FKP458760:FKP458809 FUL458760:FUL458809 GEH458760:GEH458809 GOD458760:GOD458809 GXZ458760:GXZ458809 HHV458760:HHV458809 HRR458760:HRR458809 IBN458760:IBN458809 ILJ458760:ILJ458809 IVF458760:IVF458809 JFB458760:JFB458809 JOX458760:JOX458809 JYT458760:JYT458809 KIP458760:KIP458809 KSL458760:KSL458809 LCH458760:LCH458809 LMD458760:LMD458809 LVZ458760:LVZ458809 MFV458760:MFV458809 MPR458760:MPR458809 MZN458760:MZN458809 NJJ458760:NJJ458809 NTF458760:NTF458809 ODB458760:ODB458809 OMX458760:OMX458809 OWT458760:OWT458809 PGP458760:PGP458809 PQL458760:PQL458809 QAH458760:QAH458809 QKD458760:QKD458809 QTZ458760:QTZ458809 RDV458760:RDV458809 RNR458760:RNR458809 RXN458760:RXN458809 SHJ458760:SHJ458809 SRF458760:SRF458809 TBB458760:TBB458809 TKX458760:TKX458809 TUT458760:TUT458809 UEP458760:UEP458809 UOL458760:UOL458809 UYH458760:UYH458809 VID458760:VID458809 VRZ458760:VRZ458809 WBV458760:WBV458809 WLR458760:WLR458809 WVN458760:WVN458809 F524296:F524345 JB524296:JB524345 SX524296:SX524345 ACT524296:ACT524345 AMP524296:AMP524345 AWL524296:AWL524345 BGH524296:BGH524345 BQD524296:BQD524345 BZZ524296:BZZ524345 CJV524296:CJV524345 CTR524296:CTR524345 DDN524296:DDN524345 DNJ524296:DNJ524345 DXF524296:DXF524345 EHB524296:EHB524345 EQX524296:EQX524345 FAT524296:FAT524345 FKP524296:FKP524345 FUL524296:FUL524345 GEH524296:GEH524345 GOD524296:GOD524345 GXZ524296:GXZ524345 HHV524296:HHV524345 HRR524296:HRR524345 IBN524296:IBN524345 ILJ524296:ILJ524345 IVF524296:IVF524345 JFB524296:JFB524345 JOX524296:JOX524345 JYT524296:JYT524345 KIP524296:KIP524345 KSL524296:KSL524345 LCH524296:LCH524345 LMD524296:LMD524345 LVZ524296:LVZ524345 MFV524296:MFV524345 MPR524296:MPR524345 MZN524296:MZN524345 NJJ524296:NJJ524345 NTF524296:NTF524345 ODB524296:ODB524345 OMX524296:OMX524345 OWT524296:OWT524345 PGP524296:PGP524345 PQL524296:PQL524345 QAH524296:QAH524345 QKD524296:QKD524345 QTZ524296:QTZ524345 RDV524296:RDV524345 RNR524296:RNR524345 RXN524296:RXN524345 SHJ524296:SHJ524345 SRF524296:SRF524345 TBB524296:TBB524345 TKX524296:TKX524345 TUT524296:TUT524345 UEP524296:UEP524345 UOL524296:UOL524345 UYH524296:UYH524345 VID524296:VID524345 VRZ524296:VRZ524345 WBV524296:WBV524345 WLR524296:WLR524345 WVN524296:WVN524345 F589832:F589881 JB589832:JB589881 SX589832:SX589881 ACT589832:ACT589881 AMP589832:AMP589881 AWL589832:AWL589881 BGH589832:BGH589881 BQD589832:BQD589881 BZZ589832:BZZ589881 CJV589832:CJV589881 CTR589832:CTR589881 DDN589832:DDN589881 DNJ589832:DNJ589881 DXF589832:DXF589881 EHB589832:EHB589881 EQX589832:EQX589881 FAT589832:FAT589881 FKP589832:FKP589881 FUL589832:FUL589881 GEH589832:GEH589881 GOD589832:GOD589881 GXZ589832:GXZ589881 HHV589832:HHV589881 HRR589832:HRR589881 IBN589832:IBN589881 ILJ589832:ILJ589881 IVF589832:IVF589881 JFB589832:JFB589881 JOX589832:JOX589881 JYT589832:JYT589881 KIP589832:KIP589881 KSL589832:KSL589881 LCH589832:LCH589881 LMD589832:LMD589881 LVZ589832:LVZ589881 MFV589832:MFV589881 MPR589832:MPR589881 MZN589832:MZN589881 NJJ589832:NJJ589881 NTF589832:NTF589881 ODB589832:ODB589881 OMX589832:OMX589881 OWT589832:OWT589881 PGP589832:PGP589881 PQL589832:PQL589881 QAH589832:QAH589881 QKD589832:QKD589881 QTZ589832:QTZ589881 RDV589832:RDV589881 RNR589832:RNR589881 RXN589832:RXN589881 SHJ589832:SHJ589881 SRF589832:SRF589881 TBB589832:TBB589881 TKX589832:TKX589881 TUT589832:TUT589881 UEP589832:UEP589881 UOL589832:UOL589881 UYH589832:UYH589881 VID589832:VID589881 VRZ589832:VRZ589881 WBV589832:WBV589881 WLR589832:WLR589881 WVN589832:WVN589881 F655368:F655417 JB655368:JB655417 SX655368:SX655417 ACT655368:ACT655417 AMP655368:AMP655417 AWL655368:AWL655417 BGH655368:BGH655417 BQD655368:BQD655417 BZZ655368:BZZ655417 CJV655368:CJV655417 CTR655368:CTR655417 DDN655368:DDN655417 DNJ655368:DNJ655417 DXF655368:DXF655417 EHB655368:EHB655417 EQX655368:EQX655417 FAT655368:FAT655417 FKP655368:FKP655417 FUL655368:FUL655417 GEH655368:GEH655417 GOD655368:GOD655417 GXZ655368:GXZ655417 HHV655368:HHV655417 HRR655368:HRR655417 IBN655368:IBN655417 ILJ655368:ILJ655417 IVF655368:IVF655417 JFB655368:JFB655417 JOX655368:JOX655417 JYT655368:JYT655417 KIP655368:KIP655417 KSL655368:KSL655417 LCH655368:LCH655417 LMD655368:LMD655417 LVZ655368:LVZ655417 MFV655368:MFV655417 MPR655368:MPR655417 MZN655368:MZN655417 NJJ655368:NJJ655417 NTF655368:NTF655417 ODB655368:ODB655417 OMX655368:OMX655417 OWT655368:OWT655417 PGP655368:PGP655417 PQL655368:PQL655417 QAH655368:QAH655417 QKD655368:QKD655417 QTZ655368:QTZ655417 RDV655368:RDV655417 RNR655368:RNR655417 RXN655368:RXN655417 SHJ655368:SHJ655417 SRF655368:SRF655417 TBB655368:TBB655417 TKX655368:TKX655417 TUT655368:TUT655417 UEP655368:UEP655417 UOL655368:UOL655417 UYH655368:UYH655417 VID655368:VID655417 VRZ655368:VRZ655417 WBV655368:WBV655417 WLR655368:WLR655417 WVN655368:WVN655417 F720904:F720953 JB720904:JB720953 SX720904:SX720953 ACT720904:ACT720953 AMP720904:AMP720953 AWL720904:AWL720953 BGH720904:BGH720953 BQD720904:BQD720953 BZZ720904:BZZ720953 CJV720904:CJV720953 CTR720904:CTR720953 DDN720904:DDN720953 DNJ720904:DNJ720953 DXF720904:DXF720953 EHB720904:EHB720953 EQX720904:EQX720953 FAT720904:FAT720953 FKP720904:FKP720953 FUL720904:FUL720953 GEH720904:GEH720953 GOD720904:GOD720953 GXZ720904:GXZ720953 HHV720904:HHV720953 HRR720904:HRR720953 IBN720904:IBN720953 ILJ720904:ILJ720953 IVF720904:IVF720953 JFB720904:JFB720953 JOX720904:JOX720953 JYT720904:JYT720953 KIP720904:KIP720953 KSL720904:KSL720953 LCH720904:LCH720953 LMD720904:LMD720953 LVZ720904:LVZ720953 MFV720904:MFV720953 MPR720904:MPR720953 MZN720904:MZN720953 NJJ720904:NJJ720953 NTF720904:NTF720953 ODB720904:ODB720953 OMX720904:OMX720953 OWT720904:OWT720953 PGP720904:PGP720953 PQL720904:PQL720953 QAH720904:QAH720953 QKD720904:QKD720953 QTZ720904:QTZ720953 RDV720904:RDV720953 RNR720904:RNR720953 RXN720904:RXN720953 SHJ720904:SHJ720953 SRF720904:SRF720953 TBB720904:TBB720953 TKX720904:TKX720953 TUT720904:TUT720953 UEP720904:UEP720953 UOL720904:UOL720953 UYH720904:UYH720953 VID720904:VID720953 VRZ720904:VRZ720953 WBV720904:WBV720953 WLR720904:WLR720953 WVN720904:WVN720953 F786440:F786489 JB786440:JB786489 SX786440:SX786489 ACT786440:ACT786489 AMP786440:AMP786489 AWL786440:AWL786489 BGH786440:BGH786489 BQD786440:BQD786489 BZZ786440:BZZ786489 CJV786440:CJV786489 CTR786440:CTR786489 DDN786440:DDN786489 DNJ786440:DNJ786489 DXF786440:DXF786489 EHB786440:EHB786489 EQX786440:EQX786489 FAT786440:FAT786489 FKP786440:FKP786489 FUL786440:FUL786489 GEH786440:GEH786489 GOD786440:GOD786489 GXZ786440:GXZ786489 HHV786440:HHV786489 HRR786440:HRR786489 IBN786440:IBN786489 ILJ786440:ILJ786489 IVF786440:IVF786489 JFB786440:JFB786489 JOX786440:JOX786489 JYT786440:JYT786489 KIP786440:KIP786489 KSL786440:KSL786489 LCH786440:LCH786489 LMD786440:LMD786489 LVZ786440:LVZ786489 MFV786440:MFV786489 MPR786440:MPR786489 MZN786440:MZN786489 NJJ786440:NJJ786489 NTF786440:NTF786489 ODB786440:ODB786489 OMX786440:OMX786489 OWT786440:OWT786489 PGP786440:PGP786489 PQL786440:PQL786489 QAH786440:QAH786489 QKD786440:QKD786489 QTZ786440:QTZ786489 RDV786440:RDV786489 RNR786440:RNR786489 RXN786440:RXN786489 SHJ786440:SHJ786489 SRF786440:SRF786489 TBB786440:TBB786489 TKX786440:TKX786489 TUT786440:TUT786489 UEP786440:UEP786489 UOL786440:UOL786489 UYH786440:UYH786489 VID786440:VID786489 VRZ786440:VRZ786489 WBV786440:WBV786489 WLR786440:WLR786489 WVN786440:WVN786489 F851976:F852025 JB851976:JB852025 SX851976:SX852025 ACT851976:ACT852025 AMP851976:AMP852025 AWL851976:AWL852025 BGH851976:BGH852025 BQD851976:BQD852025 BZZ851976:BZZ852025 CJV851976:CJV852025 CTR851976:CTR852025 DDN851976:DDN852025 DNJ851976:DNJ852025 DXF851976:DXF852025 EHB851976:EHB852025 EQX851976:EQX852025 FAT851976:FAT852025 FKP851976:FKP852025 FUL851976:FUL852025 GEH851976:GEH852025 GOD851976:GOD852025 GXZ851976:GXZ852025 HHV851976:HHV852025 HRR851976:HRR852025 IBN851976:IBN852025 ILJ851976:ILJ852025 IVF851976:IVF852025 JFB851976:JFB852025 JOX851976:JOX852025 JYT851976:JYT852025 KIP851976:KIP852025 KSL851976:KSL852025 LCH851976:LCH852025 LMD851976:LMD852025 LVZ851976:LVZ852025 MFV851976:MFV852025 MPR851976:MPR852025 MZN851976:MZN852025 NJJ851976:NJJ852025 NTF851976:NTF852025 ODB851976:ODB852025 OMX851976:OMX852025 OWT851976:OWT852025 PGP851976:PGP852025 PQL851976:PQL852025 QAH851976:QAH852025 QKD851976:QKD852025 QTZ851976:QTZ852025 RDV851976:RDV852025 RNR851976:RNR852025 RXN851976:RXN852025 SHJ851976:SHJ852025 SRF851976:SRF852025 TBB851976:TBB852025 TKX851976:TKX852025 TUT851976:TUT852025 UEP851976:UEP852025 UOL851976:UOL852025 UYH851976:UYH852025 VID851976:VID852025 VRZ851976:VRZ852025 WBV851976:WBV852025 WLR851976:WLR852025 WVN851976:WVN852025 F917512:F917561 JB917512:JB917561 SX917512:SX917561 ACT917512:ACT917561 AMP917512:AMP917561 AWL917512:AWL917561 BGH917512:BGH917561 BQD917512:BQD917561 BZZ917512:BZZ917561 CJV917512:CJV917561 CTR917512:CTR917561 DDN917512:DDN917561 DNJ917512:DNJ917561 DXF917512:DXF917561 EHB917512:EHB917561 EQX917512:EQX917561 FAT917512:FAT917561 FKP917512:FKP917561 FUL917512:FUL917561 GEH917512:GEH917561 GOD917512:GOD917561 GXZ917512:GXZ917561 HHV917512:HHV917561 HRR917512:HRR917561 IBN917512:IBN917561 ILJ917512:ILJ917561 IVF917512:IVF917561 JFB917512:JFB917561 JOX917512:JOX917561 JYT917512:JYT917561 KIP917512:KIP917561 KSL917512:KSL917561 LCH917512:LCH917561 LMD917512:LMD917561 LVZ917512:LVZ917561 MFV917512:MFV917561 MPR917512:MPR917561 MZN917512:MZN917561 NJJ917512:NJJ917561 NTF917512:NTF917561 ODB917512:ODB917561 OMX917512:OMX917561 OWT917512:OWT917561 PGP917512:PGP917561 PQL917512:PQL917561 QAH917512:QAH917561 QKD917512:QKD917561 QTZ917512:QTZ917561 RDV917512:RDV917561 RNR917512:RNR917561 RXN917512:RXN917561 SHJ917512:SHJ917561 SRF917512:SRF917561 TBB917512:TBB917561 TKX917512:TKX917561 TUT917512:TUT917561 UEP917512:UEP917561 UOL917512:UOL917561 UYH917512:UYH917561 VID917512:VID917561 VRZ917512:VRZ917561 WBV917512:WBV917561 WLR917512:WLR917561 WVN917512:WVN917561 F983048:F983097 JB983048:JB983097 SX983048:SX983097 ACT983048:ACT983097 AMP983048:AMP983097 AWL983048:AWL983097 BGH983048:BGH983097 BQD983048:BQD983097 BZZ983048:BZZ983097 CJV983048:CJV983097 CTR983048:CTR983097 DDN983048:DDN983097 DNJ983048:DNJ983097 DXF983048:DXF983097 EHB983048:EHB983097 EQX983048:EQX983097 FAT983048:FAT983097 FKP983048:FKP983097 FUL983048:FUL983097 GEH983048:GEH983097 GOD983048:GOD983097 GXZ983048:GXZ983097 HHV983048:HHV983097 HRR983048:HRR983097 IBN983048:IBN983097 ILJ983048:ILJ983097 IVF983048:IVF983097 JFB983048:JFB983097 JOX983048:JOX983097 JYT983048:JYT983097 KIP983048:KIP983097 KSL983048:KSL983097 LCH983048:LCH983097 LMD983048:LMD983097 LVZ983048:LVZ983097 MFV983048:MFV983097 MPR983048:MPR983097 MZN983048:MZN983097 NJJ983048:NJJ983097 NTF983048:NTF983097 ODB983048:ODB983097 OMX983048:OMX983097 OWT983048:OWT983097 PGP983048:PGP983097 PQL983048:PQL983097 QAH983048:QAH983097 QKD983048:QKD983097 QTZ983048:QTZ983097 RDV983048:RDV983097 RNR983048:RNR983097 RXN983048:RXN983097 SHJ983048:SHJ983097 SRF983048:SRF983097 TBB983048:TBB983097 TKX983048:TKX983097 TUT983048:TUT983097 UEP983048:UEP983097 UOL983048:UOL983097 UYH983048:UYH983097 VID983048:VID983097 VRZ983048:VRZ983097 WBV983048:WBV983097 WLR983048:WLR983097 F15:F57">
      <formula1>"L,H"</formula1>
    </dataValidation>
    <dataValidation type="list" allowBlank="1" showInputMessage="1" showErrorMessage="1" sqref="H8:H57 JD8:JD57 SZ8:SZ57 ACV8:ACV57 AMR8:AMR57 AWN8:AWN57 BGJ8:BGJ57 BQF8:BQF57 CAB8:CAB57 CJX8:CJX57 CTT8:CTT57 DDP8:DDP57 DNL8:DNL57 DXH8:DXH57 EHD8:EHD57 EQZ8:EQZ57 FAV8:FAV57 FKR8:FKR57 FUN8:FUN57 GEJ8:GEJ57 GOF8:GOF57 GYB8:GYB57 HHX8:HHX57 HRT8:HRT57 IBP8:IBP57 ILL8:ILL57 IVH8:IVH57 JFD8:JFD57 JOZ8:JOZ57 JYV8:JYV57 KIR8:KIR57 KSN8:KSN57 LCJ8:LCJ57 LMF8:LMF57 LWB8:LWB57 MFX8:MFX57 MPT8:MPT57 MZP8:MZP57 NJL8:NJL57 NTH8:NTH57 ODD8:ODD57 OMZ8:OMZ57 OWV8:OWV57 PGR8:PGR57 PQN8:PQN57 QAJ8:QAJ57 QKF8:QKF57 QUB8:QUB57 RDX8:RDX57 RNT8:RNT57 RXP8:RXP57 SHL8:SHL57 SRH8:SRH57 TBD8:TBD57 TKZ8:TKZ57 TUV8:TUV57 UER8:UER57 UON8:UON57 UYJ8:UYJ57 VIF8:VIF57 VSB8:VSB57 WBX8:WBX57 WLT8:WLT57 WVP8:WVP57 H65544:H65593 JD65544:JD65593 SZ65544:SZ65593 ACV65544:ACV65593 AMR65544:AMR65593 AWN65544:AWN65593 BGJ65544:BGJ65593 BQF65544:BQF65593 CAB65544:CAB65593 CJX65544:CJX65593 CTT65544:CTT65593 DDP65544:DDP65593 DNL65544:DNL65593 DXH65544:DXH65593 EHD65544:EHD65593 EQZ65544:EQZ65593 FAV65544:FAV65593 FKR65544:FKR65593 FUN65544:FUN65593 GEJ65544:GEJ65593 GOF65544:GOF65593 GYB65544:GYB65593 HHX65544:HHX65593 HRT65544:HRT65593 IBP65544:IBP65593 ILL65544:ILL65593 IVH65544:IVH65593 JFD65544:JFD65593 JOZ65544:JOZ65593 JYV65544:JYV65593 KIR65544:KIR65593 KSN65544:KSN65593 LCJ65544:LCJ65593 LMF65544:LMF65593 LWB65544:LWB65593 MFX65544:MFX65593 MPT65544:MPT65593 MZP65544:MZP65593 NJL65544:NJL65593 NTH65544:NTH65593 ODD65544:ODD65593 OMZ65544:OMZ65593 OWV65544:OWV65593 PGR65544:PGR65593 PQN65544:PQN65593 QAJ65544:QAJ65593 QKF65544:QKF65593 QUB65544:QUB65593 RDX65544:RDX65593 RNT65544:RNT65593 RXP65544:RXP65593 SHL65544:SHL65593 SRH65544:SRH65593 TBD65544:TBD65593 TKZ65544:TKZ65593 TUV65544:TUV65593 UER65544:UER65593 UON65544:UON65593 UYJ65544:UYJ65593 VIF65544:VIF65593 VSB65544:VSB65593 WBX65544:WBX65593 WLT65544:WLT65593 WVP65544:WVP65593 H131080:H131129 JD131080:JD131129 SZ131080:SZ131129 ACV131080:ACV131129 AMR131080:AMR131129 AWN131080:AWN131129 BGJ131080:BGJ131129 BQF131080:BQF131129 CAB131080:CAB131129 CJX131080:CJX131129 CTT131080:CTT131129 DDP131080:DDP131129 DNL131080:DNL131129 DXH131080:DXH131129 EHD131080:EHD131129 EQZ131080:EQZ131129 FAV131080:FAV131129 FKR131080:FKR131129 FUN131080:FUN131129 GEJ131080:GEJ131129 GOF131080:GOF131129 GYB131080:GYB131129 HHX131080:HHX131129 HRT131080:HRT131129 IBP131080:IBP131129 ILL131080:ILL131129 IVH131080:IVH131129 JFD131080:JFD131129 JOZ131080:JOZ131129 JYV131080:JYV131129 KIR131080:KIR131129 KSN131080:KSN131129 LCJ131080:LCJ131129 LMF131080:LMF131129 LWB131080:LWB131129 MFX131080:MFX131129 MPT131080:MPT131129 MZP131080:MZP131129 NJL131080:NJL131129 NTH131080:NTH131129 ODD131080:ODD131129 OMZ131080:OMZ131129 OWV131080:OWV131129 PGR131080:PGR131129 PQN131080:PQN131129 QAJ131080:QAJ131129 QKF131080:QKF131129 QUB131080:QUB131129 RDX131080:RDX131129 RNT131080:RNT131129 RXP131080:RXP131129 SHL131080:SHL131129 SRH131080:SRH131129 TBD131080:TBD131129 TKZ131080:TKZ131129 TUV131080:TUV131129 UER131080:UER131129 UON131080:UON131129 UYJ131080:UYJ131129 VIF131080:VIF131129 VSB131080:VSB131129 WBX131080:WBX131129 WLT131080:WLT131129 WVP131080:WVP131129 H196616:H196665 JD196616:JD196665 SZ196616:SZ196665 ACV196616:ACV196665 AMR196616:AMR196665 AWN196616:AWN196665 BGJ196616:BGJ196665 BQF196616:BQF196665 CAB196616:CAB196665 CJX196616:CJX196665 CTT196616:CTT196665 DDP196616:DDP196665 DNL196616:DNL196665 DXH196616:DXH196665 EHD196616:EHD196665 EQZ196616:EQZ196665 FAV196616:FAV196665 FKR196616:FKR196665 FUN196616:FUN196665 GEJ196616:GEJ196665 GOF196616:GOF196665 GYB196616:GYB196665 HHX196616:HHX196665 HRT196616:HRT196665 IBP196616:IBP196665 ILL196616:ILL196665 IVH196616:IVH196665 JFD196616:JFD196665 JOZ196616:JOZ196665 JYV196616:JYV196665 KIR196616:KIR196665 KSN196616:KSN196665 LCJ196616:LCJ196665 LMF196616:LMF196665 LWB196616:LWB196665 MFX196616:MFX196665 MPT196616:MPT196665 MZP196616:MZP196665 NJL196616:NJL196665 NTH196616:NTH196665 ODD196616:ODD196665 OMZ196616:OMZ196665 OWV196616:OWV196665 PGR196616:PGR196665 PQN196616:PQN196665 QAJ196616:QAJ196665 QKF196616:QKF196665 QUB196616:QUB196665 RDX196616:RDX196665 RNT196616:RNT196665 RXP196616:RXP196665 SHL196616:SHL196665 SRH196616:SRH196665 TBD196616:TBD196665 TKZ196616:TKZ196665 TUV196616:TUV196665 UER196616:UER196665 UON196616:UON196665 UYJ196616:UYJ196665 VIF196616:VIF196665 VSB196616:VSB196665 WBX196616:WBX196665 WLT196616:WLT196665 WVP196616:WVP196665 H262152:H262201 JD262152:JD262201 SZ262152:SZ262201 ACV262152:ACV262201 AMR262152:AMR262201 AWN262152:AWN262201 BGJ262152:BGJ262201 BQF262152:BQF262201 CAB262152:CAB262201 CJX262152:CJX262201 CTT262152:CTT262201 DDP262152:DDP262201 DNL262152:DNL262201 DXH262152:DXH262201 EHD262152:EHD262201 EQZ262152:EQZ262201 FAV262152:FAV262201 FKR262152:FKR262201 FUN262152:FUN262201 GEJ262152:GEJ262201 GOF262152:GOF262201 GYB262152:GYB262201 HHX262152:HHX262201 HRT262152:HRT262201 IBP262152:IBP262201 ILL262152:ILL262201 IVH262152:IVH262201 JFD262152:JFD262201 JOZ262152:JOZ262201 JYV262152:JYV262201 KIR262152:KIR262201 KSN262152:KSN262201 LCJ262152:LCJ262201 LMF262152:LMF262201 LWB262152:LWB262201 MFX262152:MFX262201 MPT262152:MPT262201 MZP262152:MZP262201 NJL262152:NJL262201 NTH262152:NTH262201 ODD262152:ODD262201 OMZ262152:OMZ262201 OWV262152:OWV262201 PGR262152:PGR262201 PQN262152:PQN262201 QAJ262152:QAJ262201 QKF262152:QKF262201 QUB262152:QUB262201 RDX262152:RDX262201 RNT262152:RNT262201 RXP262152:RXP262201 SHL262152:SHL262201 SRH262152:SRH262201 TBD262152:TBD262201 TKZ262152:TKZ262201 TUV262152:TUV262201 UER262152:UER262201 UON262152:UON262201 UYJ262152:UYJ262201 VIF262152:VIF262201 VSB262152:VSB262201 WBX262152:WBX262201 WLT262152:WLT262201 WVP262152:WVP262201 H327688:H327737 JD327688:JD327737 SZ327688:SZ327737 ACV327688:ACV327737 AMR327688:AMR327737 AWN327688:AWN327737 BGJ327688:BGJ327737 BQF327688:BQF327737 CAB327688:CAB327737 CJX327688:CJX327737 CTT327688:CTT327737 DDP327688:DDP327737 DNL327688:DNL327737 DXH327688:DXH327737 EHD327688:EHD327737 EQZ327688:EQZ327737 FAV327688:FAV327737 FKR327688:FKR327737 FUN327688:FUN327737 GEJ327688:GEJ327737 GOF327688:GOF327737 GYB327688:GYB327737 HHX327688:HHX327737 HRT327688:HRT327737 IBP327688:IBP327737 ILL327688:ILL327737 IVH327688:IVH327737 JFD327688:JFD327737 JOZ327688:JOZ327737 JYV327688:JYV327737 KIR327688:KIR327737 KSN327688:KSN327737 LCJ327688:LCJ327737 LMF327688:LMF327737 LWB327688:LWB327737 MFX327688:MFX327737 MPT327688:MPT327737 MZP327688:MZP327737 NJL327688:NJL327737 NTH327688:NTH327737 ODD327688:ODD327737 OMZ327688:OMZ327737 OWV327688:OWV327737 PGR327688:PGR327737 PQN327688:PQN327737 QAJ327688:QAJ327737 QKF327688:QKF327737 QUB327688:QUB327737 RDX327688:RDX327737 RNT327688:RNT327737 RXP327688:RXP327737 SHL327688:SHL327737 SRH327688:SRH327737 TBD327688:TBD327737 TKZ327688:TKZ327737 TUV327688:TUV327737 UER327688:UER327737 UON327688:UON327737 UYJ327688:UYJ327737 VIF327688:VIF327737 VSB327688:VSB327737 WBX327688:WBX327737 WLT327688:WLT327737 WVP327688:WVP327737 H393224:H393273 JD393224:JD393273 SZ393224:SZ393273 ACV393224:ACV393273 AMR393224:AMR393273 AWN393224:AWN393273 BGJ393224:BGJ393273 BQF393224:BQF393273 CAB393224:CAB393273 CJX393224:CJX393273 CTT393224:CTT393273 DDP393224:DDP393273 DNL393224:DNL393273 DXH393224:DXH393273 EHD393224:EHD393273 EQZ393224:EQZ393273 FAV393224:FAV393273 FKR393224:FKR393273 FUN393224:FUN393273 GEJ393224:GEJ393273 GOF393224:GOF393273 GYB393224:GYB393273 HHX393224:HHX393273 HRT393224:HRT393273 IBP393224:IBP393273 ILL393224:ILL393273 IVH393224:IVH393273 JFD393224:JFD393273 JOZ393224:JOZ393273 JYV393224:JYV393273 KIR393224:KIR393273 KSN393224:KSN393273 LCJ393224:LCJ393273 LMF393224:LMF393273 LWB393224:LWB393273 MFX393224:MFX393273 MPT393224:MPT393273 MZP393224:MZP393273 NJL393224:NJL393273 NTH393224:NTH393273 ODD393224:ODD393273 OMZ393224:OMZ393273 OWV393224:OWV393273 PGR393224:PGR393273 PQN393224:PQN393273 QAJ393224:QAJ393273 QKF393224:QKF393273 QUB393224:QUB393273 RDX393224:RDX393273 RNT393224:RNT393273 RXP393224:RXP393273 SHL393224:SHL393273 SRH393224:SRH393273 TBD393224:TBD393273 TKZ393224:TKZ393273 TUV393224:TUV393273 UER393224:UER393273 UON393224:UON393273 UYJ393224:UYJ393273 VIF393224:VIF393273 VSB393224:VSB393273 WBX393224:WBX393273 WLT393224:WLT393273 WVP393224:WVP393273 H458760:H458809 JD458760:JD458809 SZ458760:SZ458809 ACV458760:ACV458809 AMR458760:AMR458809 AWN458760:AWN458809 BGJ458760:BGJ458809 BQF458760:BQF458809 CAB458760:CAB458809 CJX458760:CJX458809 CTT458760:CTT458809 DDP458760:DDP458809 DNL458760:DNL458809 DXH458760:DXH458809 EHD458760:EHD458809 EQZ458760:EQZ458809 FAV458760:FAV458809 FKR458760:FKR458809 FUN458760:FUN458809 GEJ458760:GEJ458809 GOF458760:GOF458809 GYB458760:GYB458809 HHX458760:HHX458809 HRT458760:HRT458809 IBP458760:IBP458809 ILL458760:ILL458809 IVH458760:IVH458809 JFD458760:JFD458809 JOZ458760:JOZ458809 JYV458760:JYV458809 KIR458760:KIR458809 KSN458760:KSN458809 LCJ458760:LCJ458809 LMF458760:LMF458809 LWB458760:LWB458809 MFX458760:MFX458809 MPT458760:MPT458809 MZP458760:MZP458809 NJL458760:NJL458809 NTH458760:NTH458809 ODD458760:ODD458809 OMZ458760:OMZ458809 OWV458760:OWV458809 PGR458760:PGR458809 PQN458760:PQN458809 QAJ458760:QAJ458809 QKF458760:QKF458809 QUB458760:QUB458809 RDX458760:RDX458809 RNT458760:RNT458809 RXP458760:RXP458809 SHL458760:SHL458809 SRH458760:SRH458809 TBD458760:TBD458809 TKZ458760:TKZ458809 TUV458760:TUV458809 UER458760:UER458809 UON458760:UON458809 UYJ458760:UYJ458809 VIF458760:VIF458809 VSB458760:VSB458809 WBX458760:WBX458809 WLT458760:WLT458809 WVP458760:WVP458809 H524296:H524345 JD524296:JD524345 SZ524296:SZ524345 ACV524296:ACV524345 AMR524296:AMR524345 AWN524296:AWN524345 BGJ524296:BGJ524345 BQF524296:BQF524345 CAB524296:CAB524345 CJX524296:CJX524345 CTT524296:CTT524345 DDP524296:DDP524345 DNL524296:DNL524345 DXH524296:DXH524345 EHD524296:EHD524345 EQZ524296:EQZ524345 FAV524296:FAV524345 FKR524296:FKR524345 FUN524296:FUN524345 GEJ524296:GEJ524345 GOF524296:GOF524345 GYB524296:GYB524345 HHX524296:HHX524345 HRT524296:HRT524345 IBP524296:IBP524345 ILL524296:ILL524345 IVH524296:IVH524345 JFD524296:JFD524345 JOZ524296:JOZ524345 JYV524296:JYV524345 KIR524296:KIR524345 KSN524296:KSN524345 LCJ524296:LCJ524345 LMF524296:LMF524345 LWB524296:LWB524345 MFX524296:MFX524345 MPT524296:MPT524345 MZP524296:MZP524345 NJL524296:NJL524345 NTH524296:NTH524345 ODD524296:ODD524345 OMZ524296:OMZ524345 OWV524296:OWV524345 PGR524296:PGR524345 PQN524296:PQN524345 QAJ524296:QAJ524345 QKF524296:QKF524345 QUB524296:QUB524345 RDX524296:RDX524345 RNT524296:RNT524345 RXP524296:RXP524345 SHL524296:SHL524345 SRH524296:SRH524345 TBD524296:TBD524345 TKZ524296:TKZ524345 TUV524296:TUV524345 UER524296:UER524345 UON524296:UON524345 UYJ524296:UYJ524345 VIF524296:VIF524345 VSB524296:VSB524345 WBX524296:WBX524345 WLT524296:WLT524345 WVP524296:WVP524345 H589832:H589881 JD589832:JD589881 SZ589832:SZ589881 ACV589832:ACV589881 AMR589832:AMR589881 AWN589832:AWN589881 BGJ589832:BGJ589881 BQF589832:BQF589881 CAB589832:CAB589881 CJX589832:CJX589881 CTT589832:CTT589881 DDP589832:DDP589881 DNL589832:DNL589881 DXH589832:DXH589881 EHD589832:EHD589881 EQZ589832:EQZ589881 FAV589832:FAV589881 FKR589832:FKR589881 FUN589832:FUN589881 GEJ589832:GEJ589881 GOF589832:GOF589881 GYB589832:GYB589881 HHX589832:HHX589881 HRT589832:HRT589881 IBP589832:IBP589881 ILL589832:ILL589881 IVH589832:IVH589881 JFD589832:JFD589881 JOZ589832:JOZ589881 JYV589832:JYV589881 KIR589832:KIR589881 KSN589832:KSN589881 LCJ589832:LCJ589881 LMF589832:LMF589881 LWB589832:LWB589881 MFX589832:MFX589881 MPT589832:MPT589881 MZP589832:MZP589881 NJL589832:NJL589881 NTH589832:NTH589881 ODD589832:ODD589881 OMZ589832:OMZ589881 OWV589832:OWV589881 PGR589832:PGR589881 PQN589832:PQN589881 QAJ589832:QAJ589881 QKF589832:QKF589881 QUB589832:QUB589881 RDX589832:RDX589881 RNT589832:RNT589881 RXP589832:RXP589881 SHL589832:SHL589881 SRH589832:SRH589881 TBD589832:TBD589881 TKZ589832:TKZ589881 TUV589832:TUV589881 UER589832:UER589881 UON589832:UON589881 UYJ589832:UYJ589881 VIF589832:VIF589881 VSB589832:VSB589881 WBX589832:WBX589881 WLT589832:WLT589881 WVP589832:WVP589881 H655368:H655417 JD655368:JD655417 SZ655368:SZ655417 ACV655368:ACV655417 AMR655368:AMR655417 AWN655368:AWN655417 BGJ655368:BGJ655417 BQF655368:BQF655417 CAB655368:CAB655417 CJX655368:CJX655417 CTT655368:CTT655417 DDP655368:DDP655417 DNL655368:DNL655417 DXH655368:DXH655417 EHD655368:EHD655417 EQZ655368:EQZ655417 FAV655368:FAV655417 FKR655368:FKR655417 FUN655368:FUN655417 GEJ655368:GEJ655417 GOF655368:GOF655417 GYB655368:GYB655417 HHX655368:HHX655417 HRT655368:HRT655417 IBP655368:IBP655417 ILL655368:ILL655417 IVH655368:IVH655417 JFD655368:JFD655417 JOZ655368:JOZ655417 JYV655368:JYV655417 KIR655368:KIR655417 KSN655368:KSN655417 LCJ655368:LCJ655417 LMF655368:LMF655417 LWB655368:LWB655417 MFX655368:MFX655417 MPT655368:MPT655417 MZP655368:MZP655417 NJL655368:NJL655417 NTH655368:NTH655417 ODD655368:ODD655417 OMZ655368:OMZ655417 OWV655368:OWV655417 PGR655368:PGR655417 PQN655368:PQN655417 QAJ655368:QAJ655417 QKF655368:QKF655417 QUB655368:QUB655417 RDX655368:RDX655417 RNT655368:RNT655417 RXP655368:RXP655417 SHL655368:SHL655417 SRH655368:SRH655417 TBD655368:TBD655417 TKZ655368:TKZ655417 TUV655368:TUV655417 UER655368:UER655417 UON655368:UON655417 UYJ655368:UYJ655417 VIF655368:VIF655417 VSB655368:VSB655417 WBX655368:WBX655417 WLT655368:WLT655417 WVP655368:WVP655417 H720904:H720953 JD720904:JD720953 SZ720904:SZ720953 ACV720904:ACV720953 AMR720904:AMR720953 AWN720904:AWN720953 BGJ720904:BGJ720953 BQF720904:BQF720953 CAB720904:CAB720953 CJX720904:CJX720953 CTT720904:CTT720953 DDP720904:DDP720953 DNL720904:DNL720953 DXH720904:DXH720953 EHD720904:EHD720953 EQZ720904:EQZ720953 FAV720904:FAV720953 FKR720904:FKR720953 FUN720904:FUN720953 GEJ720904:GEJ720953 GOF720904:GOF720953 GYB720904:GYB720953 HHX720904:HHX720953 HRT720904:HRT720953 IBP720904:IBP720953 ILL720904:ILL720953 IVH720904:IVH720953 JFD720904:JFD720953 JOZ720904:JOZ720953 JYV720904:JYV720953 KIR720904:KIR720953 KSN720904:KSN720953 LCJ720904:LCJ720953 LMF720904:LMF720953 LWB720904:LWB720953 MFX720904:MFX720953 MPT720904:MPT720953 MZP720904:MZP720953 NJL720904:NJL720953 NTH720904:NTH720953 ODD720904:ODD720953 OMZ720904:OMZ720953 OWV720904:OWV720953 PGR720904:PGR720953 PQN720904:PQN720953 QAJ720904:QAJ720953 QKF720904:QKF720953 QUB720904:QUB720953 RDX720904:RDX720953 RNT720904:RNT720953 RXP720904:RXP720953 SHL720904:SHL720953 SRH720904:SRH720953 TBD720904:TBD720953 TKZ720904:TKZ720953 TUV720904:TUV720953 UER720904:UER720953 UON720904:UON720953 UYJ720904:UYJ720953 VIF720904:VIF720953 VSB720904:VSB720953 WBX720904:WBX720953 WLT720904:WLT720953 WVP720904:WVP720953 H786440:H786489 JD786440:JD786489 SZ786440:SZ786489 ACV786440:ACV786489 AMR786440:AMR786489 AWN786440:AWN786489 BGJ786440:BGJ786489 BQF786440:BQF786489 CAB786440:CAB786489 CJX786440:CJX786489 CTT786440:CTT786489 DDP786440:DDP786489 DNL786440:DNL786489 DXH786440:DXH786489 EHD786440:EHD786489 EQZ786440:EQZ786489 FAV786440:FAV786489 FKR786440:FKR786489 FUN786440:FUN786489 GEJ786440:GEJ786489 GOF786440:GOF786489 GYB786440:GYB786489 HHX786440:HHX786489 HRT786440:HRT786489 IBP786440:IBP786489 ILL786440:ILL786489 IVH786440:IVH786489 JFD786440:JFD786489 JOZ786440:JOZ786489 JYV786440:JYV786489 KIR786440:KIR786489 KSN786440:KSN786489 LCJ786440:LCJ786489 LMF786440:LMF786489 LWB786440:LWB786489 MFX786440:MFX786489 MPT786440:MPT786489 MZP786440:MZP786489 NJL786440:NJL786489 NTH786440:NTH786489 ODD786440:ODD786489 OMZ786440:OMZ786489 OWV786440:OWV786489 PGR786440:PGR786489 PQN786440:PQN786489 QAJ786440:QAJ786489 QKF786440:QKF786489 QUB786440:QUB786489 RDX786440:RDX786489 RNT786440:RNT786489 RXP786440:RXP786489 SHL786440:SHL786489 SRH786440:SRH786489 TBD786440:TBD786489 TKZ786440:TKZ786489 TUV786440:TUV786489 UER786440:UER786489 UON786440:UON786489 UYJ786440:UYJ786489 VIF786440:VIF786489 VSB786440:VSB786489 WBX786440:WBX786489 WLT786440:WLT786489 WVP786440:WVP786489 H851976:H852025 JD851976:JD852025 SZ851976:SZ852025 ACV851976:ACV852025 AMR851976:AMR852025 AWN851976:AWN852025 BGJ851976:BGJ852025 BQF851976:BQF852025 CAB851976:CAB852025 CJX851976:CJX852025 CTT851976:CTT852025 DDP851976:DDP852025 DNL851976:DNL852025 DXH851976:DXH852025 EHD851976:EHD852025 EQZ851976:EQZ852025 FAV851976:FAV852025 FKR851976:FKR852025 FUN851976:FUN852025 GEJ851976:GEJ852025 GOF851976:GOF852025 GYB851976:GYB852025 HHX851976:HHX852025 HRT851976:HRT852025 IBP851976:IBP852025 ILL851976:ILL852025 IVH851976:IVH852025 JFD851976:JFD852025 JOZ851976:JOZ852025 JYV851976:JYV852025 KIR851976:KIR852025 KSN851976:KSN852025 LCJ851976:LCJ852025 LMF851976:LMF852025 LWB851976:LWB852025 MFX851976:MFX852025 MPT851976:MPT852025 MZP851976:MZP852025 NJL851976:NJL852025 NTH851976:NTH852025 ODD851976:ODD852025 OMZ851976:OMZ852025 OWV851976:OWV852025 PGR851976:PGR852025 PQN851976:PQN852025 QAJ851976:QAJ852025 QKF851976:QKF852025 QUB851976:QUB852025 RDX851976:RDX852025 RNT851976:RNT852025 RXP851976:RXP852025 SHL851976:SHL852025 SRH851976:SRH852025 TBD851976:TBD852025 TKZ851976:TKZ852025 TUV851976:TUV852025 UER851976:UER852025 UON851976:UON852025 UYJ851976:UYJ852025 VIF851976:VIF852025 VSB851976:VSB852025 WBX851976:WBX852025 WLT851976:WLT852025 WVP851976:WVP852025 H917512:H917561 JD917512:JD917561 SZ917512:SZ917561 ACV917512:ACV917561 AMR917512:AMR917561 AWN917512:AWN917561 BGJ917512:BGJ917561 BQF917512:BQF917561 CAB917512:CAB917561 CJX917512:CJX917561 CTT917512:CTT917561 DDP917512:DDP917561 DNL917512:DNL917561 DXH917512:DXH917561 EHD917512:EHD917561 EQZ917512:EQZ917561 FAV917512:FAV917561 FKR917512:FKR917561 FUN917512:FUN917561 GEJ917512:GEJ917561 GOF917512:GOF917561 GYB917512:GYB917561 HHX917512:HHX917561 HRT917512:HRT917561 IBP917512:IBP917561 ILL917512:ILL917561 IVH917512:IVH917561 JFD917512:JFD917561 JOZ917512:JOZ917561 JYV917512:JYV917561 KIR917512:KIR917561 KSN917512:KSN917561 LCJ917512:LCJ917561 LMF917512:LMF917561 LWB917512:LWB917561 MFX917512:MFX917561 MPT917512:MPT917561 MZP917512:MZP917561 NJL917512:NJL917561 NTH917512:NTH917561 ODD917512:ODD917561 OMZ917512:OMZ917561 OWV917512:OWV917561 PGR917512:PGR917561 PQN917512:PQN917561 QAJ917512:QAJ917561 QKF917512:QKF917561 QUB917512:QUB917561 RDX917512:RDX917561 RNT917512:RNT917561 RXP917512:RXP917561 SHL917512:SHL917561 SRH917512:SRH917561 TBD917512:TBD917561 TKZ917512:TKZ917561 TUV917512:TUV917561 UER917512:UER917561 UON917512:UON917561 UYJ917512:UYJ917561 VIF917512:VIF917561 VSB917512:VSB917561 WBX917512:WBX917561 WLT917512:WLT917561 WVP917512:WVP917561 H983048:H983097 JD983048:JD983097 SZ983048:SZ983097 ACV983048:ACV983097 AMR983048:AMR983097 AWN983048:AWN983097 BGJ983048:BGJ983097 BQF983048:BQF983097 CAB983048:CAB983097 CJX983048:CJX983097 CTT983048:CTT983097 DDP983048:DDP983097 DNL983048:DNL983097 DXH983048:DXH983097 EHD983048:EHD983097 EQZ983048:EQZ983097 FAV983048:FAV983097 FKR983048:FKR983097 FUN983048:FUN983097 GEJ983048:GEJ983097 GOF983048:GOF983097 GYB983048:GYB983097 HHX983048:HHX983097 HRT983048:HRT983097 IBP983048:IBP983097 ILL983048:ILL983097 IVH983048:IVH983097 JFD983048:JFD983097 JOZ983048:JOZ983097 JYV983048:JYV983097 KIR983048:KIR983097 KSN983048:KSN983097 LCJ983048:LCJ983097 LMF983048:LMF983097 LWB983048:LWB983097 MFX983048:MFX983097 MPT983048:MPT983097 MZP983048:MZP983097 NJL983048:NJL983097 NTH983048:NTH983097 ODD983048:ODD983097 OMZ983048:OMZ983097 OWV983048:OWV983097 PGR983048:PGR983097 PQN983048:PQN983097 QAJ983048:QAJ983097 QKF983048:QKF983097 QUB983048:QUB983097 RDX983048:RDX983097 RNT983048:RNT983097 RXP983048:RXP983097 SHL983048:SHL983097 SRH983048:SRH983097 TBD983048:TBD983097 TKZ983048:TKZ983097 TUV983048:TUV983097 UER983048:UER983097 UON983048:UON983097 UYJ983048:UYJ983097 VIF983048:VIF983097 VSB983048:VSB983097 WBX983048:WBX983097 WLT983048:WLT983097 WVP983048:WVP983097">
      <formula1>"R,A"</formula1>
    </dataValidation>
  </dataValidations>
  <pageMargins left="0.75" right="0.75" top="1" bottom="1" header="0.5" footer="0.5"/>
  <pageSetup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sheetPr codeName="Sheet19"/>
  <dimension ref="A2:O58"/>
  <sheetViews>
    <sheetView showGridLines="0" topLeftCell="J1" zoomScale="80" workbookViewId="0">
      <selection activeCell="O30" sqref="O30"/>
    </sheetView>
  </sheetViews>
  <sheetFormatPr defaultRowHeight="17.25" customHeight="1"/>
  <cols>
    <col min="1" max="1" width="9.140625" style="58" hidden="1" customWidth="1"/>
    <col min="2" max="3" width="12.5703125" style="58" hidden="1" customWidth="1"/>
    <col min="4" max="4" width="27.140625" style="58" hidden="1" customWidth="1"/>
    <col min="5" max="5" width="36" style="58" hidden="1" customWidth="1"/>
    <col min="6" max="7" width="12.85546875" style="58" hidden="1" customWidth="1"/>
    <col min="8" max="8" width="19.140625" style="58" hidden="1" customWidth="1"/>
    <col min="9" max="9" width="18.85546875" style="58" hidden="1" customWidth="1"/>
    <col min="10" max="10" width="9.140625" style="58"/>
    <col min="11" max="11" width="6.42578125" style="58" customWidth="1"/>
    <col min="12" max="12" width="39.28515625" style="58" customWidth="1"/>
    <col min="13" max="13" width="1.42578125" style="58" customWidth="1"/>
    <col min="14" max="14" width="5.85546875" style="58" customWidth="1"/>
    <col min="15" max="15" width="29.7109375" style="58" customWidth="1"/>
    <col min="16" max="256" width="9.140625" style="58"/>
    <col min="257" max="265" width="0" style="58" hidden="1" customWidth="1"/>
    <col min="266" max="266" width="9.140625" style="58"/>
    <col min="267" max="267" width="6.42578125" style="58" customWidth="1"/>
    <col min="268" max="268" width="39.28515625" style="58" customWidth="1"/>
    <col min="269" max="269" width="1.42578125" style="58" customWidth="1"/>
    <col min="270" max="270" width="5.85546875" style="58" customWidth="1"/>
    <col min="271" max="271" width="29.7109375" style="58" customWidth="1"/>
    <col min="272" max="512" width="9.140625" style="58"/>
    <col min="513" max="521" width="0" style="58" hidden="1" customWidth="1"/>
    <col min="522" max="522" width="9.140625" style="58"/>
    <col min="523" max="523" width="6.42578125" style="58" customWidth="1"/>
    <col min="524" max="524" width="39.28515625" style="58" customWidth="1"/>
    <col min="525" max="525" width="1.42578125" style="58" customWidth="1"/>
    <col min="526" max="526" width="5.85546875" style="58" customWidth="1"/>
    <col min="527" max="527" width="29.7109375" style="58" customWidth="1"/>
    <col min="528" max="768" width="9.140625" style="58"/>
    <col min="769" max="777" width="0" style="58" hidden="1" customWidth="1"/>
    <col min="778" max="778" width="9.140625" style="58"/>
    <col min="779" max="779" width="6.42578125" style="58" customWidth="1"/>
    <col min="780" max="780" width="39.28515625" style="58" customWidth="1"/>
    <col min="781" max="781" width="1.42578125" style="58" customWidth="1"/>
    <col min="782" max="782" width="5.85546875" style="58" customWidth="1"/>
    <col min="783" max="783" width="29.7109375" style="58" customWidth="1"/>
    <col min="784" max="1024" width="9.140625" style="58"/>
    <col min="1025" max="1033" width="0" style="58" hidden="1" customWidth="1"/>
    <col min="1034" max="1034" width="9.140625" style="58"/>
    <col min="1035" max="1035" width="6.42578125" style="58" customWidth="1"/>
    <col min="1036" max="1036" width="39.28515625" style="58" customWidth="1"/>
    <col min="1037" max="1037" width="1.42578125" style="58" customWidth="1"/>
    <col min="1038" max="1038" width="5.85546875" style="58" customWidth="1"/>
    <col min="1039" max="1039" width="29.7109375" style="58" customWidth="1"/>
    <col min="1040" max="1280" width="9.140625" style="58"/>
    <col min="1281" max="1289" width="0" style="58" hidden="1" customWidth="1"/>
    <col min="1290" max="1290" width="9.140625" style="58"/>
    <col min="1291" max="1291" width="6.42578125" style="58" customWidth="1"/>
    <col min="1292" max="1292" width="39.28515625" style="58" customWidth="1"/>
    <col min="1293" max="1293" width="1.42578125" style="58" customWidth="1"/>
    <col min="1294" max="1294" width="5.85546875" style="58" customWidth="1"/>
    <col min="1295" max="1295" width="29.7109375" style="58" customWidth="1"/>
    <col min="1296" max="1536" width="9.140625" style="58"/>
    <col min="1537" max="1545" width="0" style="58" hidden="1" customWidth="1"/>
    <col min="1546" max="1546" width="9.140625" style="58"/>
    <col min="1547" max="1547" width="6.42578125" style="58" customWidth="1"/>
    <col min="1548" max="1548" width="39.28515625" style="58" customWidth="1"/>
    <col min="1549" max="1549" width="1.42578125" style="58" customWidth="1"/>
    <col min="1550" max="1550" width="5.85546875" style="58" customWidth="1"/>
    <col min="1551" max="1551" width="29.7109375" style="58" customWidth="1"/>
    <col min="1552" max="1792" width="9.140625" style="58"/>
    <col min="1793" max="1801" width="0" style="58" hidden="1" customWidth="1"/>
    <col min="1802" max="1802" width="9.140625" style="58"/>
    <col min="1803" max="1803" width="6.42578125" style="58" customWidth="1"/>
    <col min="1804" max="1804" width="39.28515625" style="58" customWidth="1"/>
    <col min="1805" max="1805" width="1.42578125" style="58" customWidth="1"/>
    <col min="1806" max="1806" width="5.85546875" style="58" customWidth="1"/>
    <col min="1807" max="1807" width="29.7109375" style="58" customWidth="1"/>
    <col min="1808" max="2048" width="9.140625" style="58"/>
    <col min="2049" max="2057" width="0" style="58" hidden="1" customWidth="1"/>
    <col min="2058" max="2058" width="9.140625" style="58"/>
    <col min="2059" max="2059" width="6.42578125" style="58" customWidth="1"/>
    <col min="2060" max="2060" width="39.28515625" style="58" customWidth="1"/>
    <col min="2061" max="2061" width="1.42578125" style="58" customWidth="1"/>
    <col min="2062" max="2062" width="5.85546875" style="58" customWidth="1"/>
    <col min="2063" max="2063" width="29.7109375" style="58" customWidth="1"/>
    <col min="2064" max="2304" width="9.140625" style="58"/>
    <col min="2305" max="2313" width="0" style="58" hidden="1" customWidth="1"/>
    <col min="2314" max="2314" width="9.140625" style="58"/>
    <col min="2315" max="2315" width="6.42578125" style="58" customWidth="1"/>
    <col min="2316" max="2316" width="39.28515625" style="58" customWidth="1"/>
    <col min="2317" max="2317" width="1.42578125" style="58" customWidth="1"/>
    <col min="2318" max="2318" width="5.85546875" style="58" customWidth="1"/>
    <col min="2319" max="2319" width="29.7109375" style="58" customWidth="1"/>
    <col min="2320" max="2560" width="9.140625" style="58"/>
    <col min="2561" max="2569" width="0" style="58" hidden="1" customWidth="1"/>
    <col min="2570" max="2570" width="9.140625" style="58"/>
    <col min="2571" max="2571" width="6.42578125" style="58" customWidth="1"/>
    <col min="2572" max="2572" width="39.28515625" style="58" customWidth="1"/>
    <col min="2573" max="2573" width="1.42578125" style="58" customWidth="1"/>
    <col min="2574" max="2574" width="5.85546875" style="58" customWidth="1"/>
    <col min="2575" max="2575" width="29.7109375" style="58" customWidth="1"/>
    <col min="2576" max="2816" width="9.140625" style="58"/>
    <col min="2817" max="2825" width="0" style="58" hidden="1" customWidth="1"/>
    <col min="2826" max="2826" width="9.140625" style="58"/>
    <col min="2827" max="2827" width="6.42578125" style="58" customWidth="1"/>
    <col min="2828" max="2828" width="39.28515625" style="58" customWidth="1"/>
    <col min="2829" max="2829" width="1.42578125" style="58" customWidth="1"/>
    <col min="2830" max="2830" width="5.85546875" style="58" customWidth="1"/>
    <col min="2831" max="2831" width="29.7109375" style="58" customWidth="1"/>
    <col min="2832" max="3072" width="9.140625" style="58"/>
    <col min="3073" max="3081" width="0" style="58" hidden="1" customWidth="1"/>
    <col min="3082" max="3082" width="9.140625" style="58"/>
    <col min="3083" max="3083" width="6.42578125" style="58" customWidth="1"/>
    <col min="3084" max="3084" width="39.28515625" style="58" customWidth="1"/>
    <col min="3085" max="3085" width="1.42578125" style="58" customWidth="1"/>
    <col min="3086" max="3086" width="5.85546875" style="58" customWidth="1"/>
    <col min="3087" max="3087" width="29.7109375" style="58" customWidth="1"/>
    <col min="3088" max="3328" width="9.140625" style="58"/>
    <col min="3329" max="3337" width="0" style="58" hidden="1" customWidth="1"/>
    <col min="3338" max="3338" width="9.140625" style="58"/>
    <col min="3339" max="3339" width="6.42578125" style="58" customWidth="1"/>
    <col min="3340" max="3340" width="39.28515625" style="58" customWidth="1"/>
    <col min="3341" max="3341" width="1.42578125" style="58" customWidth="1"/>
    <col min="3342" max="3342" width="5.85546875" style="58" customWidth="1"/>
    <col min="3343" max="3343" width="29.7109375" style="58" customWidth="1"/>
    <col min="3344" max="3584" width="9.140625" style="58"/>
    <col min="3585" max="3593" width="0" style="58" hidden="1" customWidth="1"/>
    <col min="3594" max="3594" width="9.140625" style="58"/>
    <col min="3595" max="3595" width="6.42578125" style="58" customWidth="1"/>
    <col min="3596" max="3596" width="39.28515625" style="58" customWidth="1"/>
    <col min="3597" max="3597" width="1.42578125" style="58" customWidth="1"/>
    <col min="3598" max="3598" width="5.85546875" style="58" customWidth="1"/>
    <col min="3599" max="3599" width="29.7109375" style="58" customWidth="1"/>
    <col min="3600" max="3840" width="9.140625" style="58"/>
    <col min="3841" max="3849" width="0" style="58" hidden="1" customWidth="1"/>
    <col min="3850" max="3850" width="9.140625" style="58"/>
    <col min="3851" max="3851" width="6.42578125" style="58" customWidth="1"/>
    <col min="3852" max="3852" width="39.28515625" style="58" customWidth="1"/>
    <col min="3853" max="3853" width="1.42578125" style="58" customWidth="1"/>
    <col min="3854" max="3854" width="5.85546875" style="58" customWidth="1"/>
    <col min="3855" max="3855" width="29.7109375" style="58" customWidth="1"/>
    <col min="3856" max="4096" width="9.140625" style="58"/>
    <col min="4097" max="4105" width="0" style="58" hidden="1" customWidth="1"/>
    <col min="4106" max="4106" width="9.140625" style="58"/>
    <col min="4107" max="4107" width="6.42578125" style="58" customWidth="1"/>
    <col min="4108" max="4108" width="39.28515625" style="58" customWidth="1"/>
    <col min="4109" max="4109" width="1.42578125" style="58" customWidth="1"/>
    <col min="4110" max="4110" width="5.85546875" style="58" customWidth="1"/>
    <col min="4111" max="4111" width="29.7109375" style="58" customWidth="1"/>
    <col min="4112" max="4352" width="9.140625" style="58"/>
    <col min="4353" max="4361" width="0" style="58" hidden="1" customWidth="1"/>
    <col min="4362" max="4362" width="9.140625" style="58"/>
    <col min="4363" max="4363" width="6.42578125" style="58" customWidth="1"/>
    <col min="4364" max="4364" width="39.28515625" style="58" customWidth="1"/>
    <col min="4365" max="4365" width="1.42578125" style="58" customWidth="1"/>
    <col min="4366" max="4366" width="5.85546875" style="58" customWidth="1"/>
    <col min="4367" max="4367" width="29.7109375" style="58" customWidth="1"/>
    <col min="4368" max="4608" width="9.140625" style="58"/>
    <col min="4609" max="4617" width="0" style="58" hidden="1" customWidth="1"/>
    <col min="4618" max="4618" width="9.140625" style="58"/>
    <col min="4619" max="4619" width="6.42578125" style="58" customWidth="1"/>
    <col min="4620" max="4620" width="39.28515625" style="58" customWidth="1"/>
    <col min="4621" max="4621" width="1.42578125" style="58" customWidth="1"/>
    <col min="4622" max="4622" width="5.85546875" style="58" customWidth="1"/>
    <col min="4623" max="4623" width="29.7109375" style="58" customWidth="1"/>
    <col min="4624" max="4864" width="9.140625" style="58"/>
    <col min="4865" max="4873" width="0" style="58" hidden="1" customWidth="1"/>
    <col min="4874" max="4874" width="9.140625" style="58"/>
    <col min="4875" max="4875" width="6.42578125" style="58" customWidth="1"/>
    <col min="4876" max="4876" width="39.28515625" style="58" customWidth="1"/>
    <col min="4877" max="4877" width="1.42578125" style="58" customWidth="1"/>
    <col min="4878" max="4878" width="5.85546875" style="58" customWidth="1"/>
    <col min="4879" max="4879" width="29.7109375" style="58" customWidth="1"/>
    <col min="4880" max="5120" width="9.140625" style="58"/>
    <col min="5121" max="5129" width="0" style="58" hidden="1" customWidth="1"/>
    <col min="5130" max="5130" width="9.140625" style="58"/>
    <col min="5131" max="5131" width="6.42578125" style="58" customWidth="1"/>
    <col min="5132" max="5132" width="39.28515625" style="58" customWidth="1"/>
    <col min="5133" max="5133" width="1.42578125" style="58" customWidth="1"/>
    <col min="5134" max="5134" width="5.85546875" style="58" customWidth="1"/>
    <col min="5135" max="5135" width="29.7109375" style="58" customWidth="1"/>
    <col min="5136" max="5376" width="9.140625" style="58"/>
    <col min="5377" max="5385" width="0" style="58" hidden="1" customWidth="1"/>
    <col min="5386" max="5386" width="9.140625" style="58"/>
    <col min="5387" max="5387" width="6.42578125" style="58" customWidth="1"/>
    <col min="5388" max="5388" width="39.28515625" style="58" customWidth="1"/>
    <col min="5389" max="5389" width="1.42578125" style="58" customWidth="1"/>
    <col min="5390" max="5390" width="5.85546875" style="58" customWidth="1"/>
    <col min="5391" max="5391" width="29.7109375" style="58" customWidth="1"/>
    <col min="5392" max="5632" width="9.140625" style="58"/>
    <col min="5633" max="5641" width="0" style="58" hidden="1" customWidth="1"/>
    <col min="5642" max="5642" width="9.140625" style="58"/>
    <col min="5643" max="5643" width="6.42578125" style="58" customWidth="1"/>
    <col min="5644" max="5644" width="39.28515625" style="58" customWidth="1"/>
    <col min="5645" max="5645" width="1.42578125" style="58" customWidth="1"/>
    <col min="5646" max="5646" width="5.85546875" style="58" customWidth="1"/>
    <col min="5647" max="5647" width="29.7109375" style="58" customWidth="1"/>
    <col min="5648" max="5888" width="9.140625" style="58"/>
    <col min="5889" max="5897" width="0" style="58" hidden="1" customWidth="1"/>
    <col min="5898" max="5898" width="9.140625" style="58"/>
    <col min="5899" max="5899" width="6.42578125" style="58" customWidth="1"/>
    <col min="5900" max="5900" width="39.28515625" style="58" customWidth="1"/>
    <col min="5901" max="5901" width="1.42578125" style="58" customWidth="1"/>
    <col min="5902" max="5902" width="5.85546875" style="58" customWidth="1"/>
    <col min="5903" max="5903" width="29.7109375" style="58" customWidth="1"/>
    <col min="5904" max="6144" width="9.140625" style="58"/>
    <col min="6145" max="6153" width="0" style="58" hidden="1" customWidth="1"/>
    <col min="6154" max="6154" width="9.140625" style="58"/>
    <col min="6155" max="6155" width="6.42578125" style="58" customWidth="1"/>
    <col min="6156" max="6156" width="39.28515625" style="58" customWidth="1"/>
    <col min="6157" max="6157" width="1.42578125" style="58" customWidth="1"/>
    <col min="6158" max="6158" width="5.85546875" style="58" customWidth="1"/>
    <col min="6159" max="6159" width="29.7109375" style="58" customWidth="1"/>
    <col min="6160" max="6400" width="9.140625" style="58"/>
    <col min="6401" max="6409" width="0" style="58" hidden="1" customWidth="1"/>
    <col min="6410" max="6410" width="9.140625" style="58"/>
    <col min="6411" max="6411" width="6.42578125" style="58" customWidth="1"/>
    <col min="6412" max="6412" width="39.28515625" style="58" customWidth="1"/>
    <col min="6413" max="6413" width="1.42578125" style="58" customWidth="1"/>
    <col min="6414" max="6414" width="5.85546875" style="58" customWidth="1"/>
    <col min="6415" max="6415" width="29.7109375" style="58" customWidth="1"/>
    <col min="6416" max="6656" width="9.140625" style="58"/>
    <col min="6657" max="6665" width="0" style="58" hidden="1" customWidth="1"/>
    <col min="6666" max="6666" width="9.140625" style="58"/>
    <col min="6667" max="6667" width="6.42578125" style="58" customWidth="1"/>
    <col min="6668" max="6668" width="39.28515625" style="58" customWidth="1"/>
    <col min="6669" max="6669" width="1.42578125" style="58" customWidth="1"/>
    <col min="6670" max="6670" width="5.85546875" style="58" customWidth="1"/>
    <col min="6671" max="6671" width="29.7109375" style="58" customWidth="1"/>
    <col min="6672" max="6912" width="9.140625" style="58"/>
    <col min="6913" max="6921" width="0" style="58" hidden="1" customWidth="1"/>
    <col min="6922" max="6922" width="9.140625" style="58"/>
    <col min="6923" max="6923" width="6.42578125" style="58" customWidth="1"/>
    <col min="6924" max="6924" width="39.28515625" style="58" customWidth="1"/>
    <col min="6925" max="6925" width="1.42578125" style="58" customWidth="1"/>
    <col min="6926" max="6926" width="5.85546875" style="58" customWidth="1"/>
    <col min="6927" max="6927" width="29.7109375" style="58" customWidth="1"/>
    <col min="6928" max="7168" width="9.140625" style="58"/>
    <col min="7169" max="7177" width="0" style="58" hidden="1" customWidth="1"/>
    <col min="7178" max="7178" width="9.140625" style="58"/>
    <col min="7179" max="7179" width="6.42578125" style="58" customWidth="1"/>
    <col min="7180" max="7180" width="39.28515625" style="58" customWidth="1"/>
    <col min="7181" max="7181" width="1.42578125" style="58" customWidth="1"/>
    <col min="7182" max="7182" width="5.85546875" style="58" customWidth="1"/>
    <col min="7183" max="7183" width="29.7109375" style="58" customWidth="1"/>
    <col min="7184" max="7424" width="9.140625" style="58"/>
    <col min="7425" max="7433" width="0" style="58" hidden="1" customWidth="1"/>
    <col min="7434" max="7434" width="9.140625" style="58"/>
    <col min="7435" max="7435" width="6.42578125" style="58" customWidth="1"/>
    <col min="7436" max="7436" width="39.28515625" style="58" customWidth="1"/>
    <col min="7437" max="7437" width="1.42578125" style="58" customWidth="1"/>
    <col min="7438" max="7438" width="5.85546875" style="58" customWidth="1"/>
    <col min="7439" max="7439" width="29.7109375" style="58" customWidth="1"/>
    <col min="7440" max="7680" width="9.140625" style="58"/>
    <col min="7681" max="7689" width="0" style="58" hidden="1" customWidth="1"/>
    <col min="7690" max="7690" width="9.140625" style="58"/>
    <col min="7691" max="7691" width="6.42578125" style="58" customWidth="1"/>
    <col min="7692" max="7692" width="39.28515625" style="58" customWidth="1"/>
    <col min="7693" max="7693" width="1.42578125" style="58" customWidth="1"/>
    <col min="7694" max="7694" width="5.85546875" style="58" customWidth="1"/>
    <col min="7695" max="7695" width="29.7109375" style="58" customWidth="1"/>
    <col min="7696" max="7936" width="9.140625" style="58"/>
    <col min="7937" max="7945" width="0" style="58" hidden="1" customWidth="1"/>
    <col min="7946" max="7946" width="9.140625" style="58"/>
    <col min="7947" max="7947" width="6.42578125" style="58" customWidth="1"/>
    <col min="7948" max="7948" width="39.28515625" style="58" customWidth="1"/>
    <col min="7949" max="7949" width="1.42578125" style="58" customWidth="1"/>
    <col min="7950" max="7950" width="5.85546875" style="58" customWidth="1"/>
    <col min="7951" max="7951" width="29.7109375" style="58" customWidth="1"/>
    <col min="7952" max="8192" width="9.140625" style="58"/>
    <col min="8193" max="8201" width="0" style="58" hidden="1" customWidth="1"/>
    <col min="8202" max="8202" width="9.140625" style="58"/>
    <col min="8203" max="8203" width="6.42578125" style="58" customWidth="1"/>
    <col min="8204" max="8204" width="39.28515625" style="58" customWidth="1"/>
    <col min="8205" max="8205" width="1.42578125" style="58" customWidth="1"/>
    <col min="8206" max="8206" width="5.85546875" style="58" customWidth="1"/>
    <col min="8207" max="8207" width="29.7109375" style="58" customWidth="1"/>
    <col min="8208" max="8448" width="9.140625" style="58"/>
    <col min="8449" max="8457" width="0" style="58" hidden="1" customWidth="1"/>
    <col min="8458" max="8458" width="9.140625" style="58"/>
    <col min="8459" max="8459" width="6.42578125" style="58" customWidth="1"/>
    <col min="8460" max="8460" width="39.28515625" style="58" customWidth="1"/>
    <col min="8461" max="8461" width="1.42578125" style="58" customWidth="1"/>
    <col min="8462" max="8462" width="5.85546875" style="58" customWidth="1"/>
    <col min="8463" max="8463" width="29.7109375" style="58" customWidth="1"/>
    <col min="8464" max="8704" width="9.140625" style="58"/>
    <col min="8705" max="8713" width="0" style="58" hidden="1" customWidth="1"/>
    <col min="8714" max="8714" width="9.140625" style="58"/>
    <col min="8715" max="8715" width="6.42578125" style="58" customWidth="1"/>
    <col min="8716" max="8716" width="39.28515625" style="58" customWidth="1"/>
    <col min="8717" max="8717" width="1.42578125" style="58" customWidth="1"/>
    <col min="8718" max="8718" width="5.85546875" style="58" customWidth="1"/>
    <col min="8719" max="8719" width="29.7109375" style="58" customWidth="1"/>
    <col min="8720" max="8960" width="9.140625" style="58"/>
    <col min="8961" max="8969" width="0" style="58" hidden="1" customWidth="1"/>
    <col min="8970" max="8970" width="9.140625" style="58"/>
    <col min="8971" max="8971" width="6.42578125" style="58" customWidth="1"/>
    <col min="8972" max="8972" width="39.28515625" style="58" customWidth="1"/>
    <col min="8973" max="8973" width="1.42578125" style="58" customWidth="1"/>
    <col min="8974" max="8974" width="5.85546875" style="58" customWidth="1"/>
    <col min="8975" max="8975" width="29.7109375" style="58" customWidth="1"/>
    <col min="8976" max="9216" width="9.140625" style="58"/>
    <col min="9217" max="9225" width="0" style="58" hidden="1" customWidth="1"/>
    <col min="9226" max="9226" width="9.140625" style="58"/>
    <col min="9227" max="9227" width="6.42578125" style="58" customWidth="1"/>
    <col min="9228" max="9228" width="39.28515625" style="58" customWidth="1"/>
    <col min="9229" max="9229" width="1.42578125" style="58" customWidth="1"/>
    <col min="9230" max="9230" width="5.85546875" style="58" customWidth="1"/>
    <col min="9231" max="9231" width="29.7109375" style="58" customWidth="1"/>
    <col min="9232" max="9472" width="9.140625" style="58"/>
    <col min="9473" max="9481" width="0" style="58" hidden="1" customWidth="1"/>
    <col min="9482" max="9482" width="9.140625" style="58"/>
    <col min="9483" max="9483" width="6.42578125" style="58" customWidth="1"/>
    <col min="9484" max="9484" width="39.28515625" style="58" customWidth="1"/>
    <col min="9485" max="9485" width="1.42578125" style="58" customWidth="1"/>
    <col min="9486" max="9486" width="5.85546875" style="58" customWidth="1"/>
    <col min="9487" max="9487" width="29.7109375" style="58" customWidth="1"/>
    <col min="9488" max="9728" width="9.140625" style="58"/>
    <col min="9729" max="9737" width="0" style="58" hidden="1" customWidth="1"/>
    <col min="9738" max="9738" width="9.140625" style="58"/>
    <col min="9739" max="9739" width="6.42578125" style="58" customWidth="1"/>
    <col min="9740" max="9740" width="39.28515625" style="58" customWidth="1"/>
    <col min="9741" max="9741" width="1.42578125" style="58" customWidth="1"/>
    <col min="9742" max="9742" width="5.85546875" style="58" customWidth="1"/>
    <col min="9743" max="9743" width="29.7109375" style="58" customWidth="1"/>
    <col min="9744" max="9984" width="9.140625" style="58"/>
    <col min="9985" max="9993" width="0" style="58" hidden="1" customWidth="1"/>
    <col min="9994" max="9994" width="9.140625" style="58"/>
    <col min="9995" max="9995" width="6.42578125" style="58" customWidth="1"/>
    <col min="9996" max="9996" width="39.28515625" style="58" customWidth="1"/>
    <col min="9997" max="9997" width="1.42578125" style="58" customWidth="1"/>
    <col min="9998" max="9998" width="5.85546875" style="58" customWidth="1"/>
    <col min="9999" max="9999" width="29.7109375" style="58" customWidth="1"/>
    <col min="10000" max="10240" width="9.140625" style="58"/>
    <col min="10241" max="10249" width="0" style="58" hidden="1" customWidth="1"/>
    <col min="10250" max="10250" width="9.140625" style="58"/>
    <col min="10251" max="10251" width="6.42578125" style="58" customWidth="1"/>
    <col min="10252" max="10252" width="39.28515625" style="58" customWidth="1"/>
    <col min="10253" max="10253" width="1.42578125" style="58" customWidth="1"/>
    <col min="10254" max="10254" width="5.85546875" style="58" customWidth="1"/>
    <col min="10255" max="10255" width="29.7109375" style="58" customWidth="1"/>
    <col min="10256" max="10496" width="9.140625" style="58"/>
    <col min="10497" max="10505" width="0" style="58" hidden="1" customWidth="1"/>
    <col min="10506" max="10506" width="9.140625" style="58"/>
    <col min="10507" max="10507" width="6.42578125" style="58" customWidth="1"/>
    <col min="10508" max="10508" width="39.28515625" style="58" customWidth="1"/>
    <col min="10509" max="10509" width="1.42578125" style="58" customWidth="1"/>
    <col min="10510" max="10510" width="5.85546875" style="58" customWidth="1"/>
    <col min="10511" max="10511" width="29.7109375" style="58" customWidth="1"/>
    <col min="10512" max="10752" width="9.140625" style="58"/>
    <col min="10753" max="10761" width="0" style="58" hidden="1" customWidth="1"/>
    <col min="10762" max="10762" width="9.140625" style="58"/>
    <col min="10763" max="10763" width="6.42578125" style="58" customWidth="1"/>
    <col min="10764" max="10764" width="39.28515625" style="58" customWidth="1"/>
    <col min="10765" max="10765" width="1.42578125" style="58" customWidth="1"/>
    <col min="10766" max="10766" width="5.85546875" style="58" customWidth="1"/>
    <col min="10767" max="10767" width="29.7109375" style="58" customWidth="1"/>
    <col min="10768" max="11008" width="9.140625" style="58"/>
    <col min="11009" max="11017" width="0" style="58" hidden="1" customWidth="1"/>
    <col min="11018" max="11018" width="9.140625" style="58"/>
    <col min="11019" max="11019" width="6.42578125" style="58" customWidth="1"/>
    <col min="11020" max="11020" width="39.28515625" style="58" customWidth="1"/>
    <col min="11021" max="11021" width="1.42578125" style="58" customWidth="1"/>
    <col min="11022" max="11022" width="5.85546875" style="58" customWidth="1"/>
    <col min="11023" max="11023" width="29.7109375" style="58" customWidth="1"/>
    <col min="11024" max="11264" width="9.140625" style="58"/>
    <col min="11265" max="11273" width="0" style="58" hidden="1" customWidth="1"/>
    <col min="11274" max="11274" width="9.140625" style="58"/>
    <col min="11275" max="11275" width="6.42578125" style="58" customWidth="1"/>
    <col min="11276" max="11276" width="39.28515625" style="58" customWidth="1"/>
    <col min="11277" max="11277" width="1.42578125" style="58" customWidth="1"/>
    <col min="11278" max="11278" width="5.85546875" style="58" customWidth="1"/>
    <col min="11279" max="11279" width="29.7109375" style="58" customWidth="1"/>
    <col min="11280" max="11520" width="9.140625" style="58"/>
    <col min="11521" max="11529" width="0" style="58" hidden="1" customWidth="1"/>
    <col min="11530" max="11530" width="9.140625" style="58"/>
    <col min="11531" max="11531" width="6.42578125" style="58" customWidth="1"/>
    <col min="11532" max="11532" width="39.28515625" style="58" customWidth="1"/>
    <col min="11533" max="11533" width="1.42578125" style="58" customWidth="1"/>
    <col min="11534" max="11534" width="5.85546875" style="58" customWidth="1"/>
    <col min="11535" max="11535" width="29.7109375" style="58" customWidth="1"/>
    <col min="11536" max="11776" width="9.140625" style="58"/>
    <col min="11777" max="11785" width="0" style="58" hidden="1" customWidth="1"/>
    <col min="11786" max="11786" width="9.140625" style="58"/>
    <col min="11787" max="11787" width="6.42578125" style="58" customWidth="1"/>
    <col min="11788" max="11788" width="39.28515625" style="58" customWidth="1"/>
    <col min="11789" max="11789" width="1.42578125" style="58" customWidth="1"/>
    <col min="11790" max="11790" width="5.85546875" style="58" customWidth="1"/>
    <col min="11791" max="11791" width="29.7109375" style="58" customWidth="1"/>
    <col min="11792" max="12032" width="9.140625" style="58"/>
    <col min="12033" max="12041" width="0" style="58" hidden="1" customWidth="1"/>
    <col min="12042" max="12042" width="9.140625" style="58"/>
    <col min="12043" max="12043" width="6.42578125" style="58" customWidth="1"/>
    <col min="12044" max="12044" width="39.28515625" style="58" customWidth="1"/>
    <col min="12045" max="12045" width="1.42578125" style="58" customWidth="1"/>
    <col min="12046" max="12046" width="5.85546875" style="58" customWidth="1"/>
    <col min="12047" max="12047" width="29.7109375" style="58" customWidth="1"/>
    <col min="12048" max="12288" width="9.140625" style="58"/>
    <col min="12289" max="12297" width="0" style="58" hidden="1" customWidth="1"/>
    <col min="12298" max="12298" width="9.140625" style="58"/>
    <col min="12299" max="12299" width="6.42578125" style="58" customWidth="1"/>
    <col min="12300" max="12300" width="39.28515625" style="58" customWidth="1"/>
    <col min="12301" max="12301" width="1.42578125" style="58" customWidth="1"/>
    <col min="12302" max="12302" width="5.85546875" style="58" customWidth="1"/>
    <col min="12303" max="12303" width="29.7109375" style="58" customWidth="1"/>
    <col min="12304" max="12544" width="9.140625" style="58"/>
    <col min="12545" max="12553" width="0" style="58" hidden="1" customWidth="1"/>
    <col min="12554" max="12554" width="9.140625" style="58"/>
    <col min="12555" max="12555" width="6.42578125" style="58" customWidth="1"/>
    <col min="12556" max="12556" width="39.28515625" style="58" customWidth="1"/>
    <col min="12557" max="12557" width="1.42578125" style="58" customWidth="1"/>
    <col min="12558" max="12558" width="5.85546875" style="58" customWidth="1"/>
    <col min="12559" max="12559" width="29.7109375" style="58" customWidth="1"/>
    <col min="12560" max="12800" width="9.140625" style="58"/>
    <col min="12801" max="12809" width="0" style="58" hidden="1" customWidth="1"/>
    <col min="12810" max="12810" width="9.140625" style="58"/>
    <col min="12811" max="12811" width="6.42578125" style="58" customWidth="1"/>
    <col min="12812" max="12812" width="39.28515625" style="58" customWidth="1"/>
    <col min="12813" max="12813" width="1.42578125" style="58" customWidth="1"/>
    <col min="12814" max="12814" width="5.85546875" style="58" customWidth="1"/>
    <col min="12815" max="12815" width="29.7109375" style="58" customWidth="1"/>
    <col min="12816" max="13056" width="9.140625" style="58"/>
    <col min="13057" max="13065" width="0" style="58" hidden="1" customWidth="1"/>
    <col min="13066" max="13066" width="9.140625" style="58"/>
    <col min="13067" max="13067" width="6.42578125" style="58" customWidth="1"/>
    <col min="13068" max="13068" width="39.28515625" style="58" customWidth="1"/>
    <col min="13069" max="13069" width="1.42578125" style="58" customWidth="1"/>
    <col min="13070" max="13070" width="5.85546875" style="58" customWidth="1"/>
    <col min="13071" max="13071" width="29.7109375" style="58" customWidth="1"/>
    <col min="13072" max="13312" width="9.140625" style="58"/>
    <col min="13313" max="13321" width="0" style="58" hidden="1" customWidth="1"/>
    <col min="13322" max="13322" width="9.140625" style="58"/>
    <col min="13323" max="13323" width="6.42578125" style="58" customWidth="1"/>
    <col min="13324" max="13324" width="39.28515625" style="58" customWidth="1"/>
    <col min="13325" max="13325" width="1.42578125" style="58" customWidth="1"/>
    <col min="13326" max="13326" width="5.85546875" style="58" customWidth="1"/>
    <col min="13327" max="13327" width="29.7109375" style="58" customWidth="1"/>
    <col min="13328" max="13568" width="9.140625" style="58"/>
    <col min="13569" max="13577" width="0" style="58" hidden="1" customWidth="1"/>
    <col min="13578" max="13578" width="9.140625" style="58"/>
    <col min="13579" max="13579" width="6.42578125" style="58" customWidth="1"/>
    <col min="13580" max="13580" width="39.28515625" style="58" customWidth="1"/>
    <col min="13581" max="13581" width="1.42578125" style="58" customWidth="1"/>
    <col min="13582" max="13582" width="5.85546875" style="58" customWidth="1"/>
    <col min="13583" max="13583" width="29.7109375" style="58" customWidth="1"/>
    <col min="13584" max="13824" width="9.140625" style="58"/>
    <col min="13825" max="13833" width="0" style="58" hidden="1" customWidth="1"/>
    <col min="13834" max="13834" width="9.140625" style="58"/>
    <col min="13835" max="13835" width="6.42578125" style="58" customWidth="1"/>
    <col min="13836" max="13836" width="39.28515625" style="58" customWidth="1"/>
    <col min="13837" max="13837" width="1.42578125" style="58" customWidth="1"/>
    <col min="13838" max="13838" width="5.85546875" style="58" customWidth="1"/>
    <col min="13839" max="13839" width="29.7109375" style="58" customWidth="1"/>
    <col min="13840" max="14080" width="9.140625" style="58"/>
    <col min="14081" max="14089" width="0" style="58" hidden="1" customWidth="1"/>
    <col min="14090" max="14090" width="9.140625" style="58"/>
    <col min="14091" max="14091" width="6.42578125" style="58" customWidth="1"/>
    <col min="14092" max="14092" width="39.28515625" style="58" customWidth="1"/>
    <col min="14093" max="14093" width="1.42578125" style="58" customWidth="1"/>
    <col min="14094" max="14094" width="5.85546875" style="58" customWidth="1"/>
    <col min="14095" max="14095" width="29.7109375" style="58" customWidth="1"/>
    <col min="14096" max="14336" width="9.140625" style="58"/>
    <col min="14337" max="14345" width="0" style="58" hidden="1" customWidth="1"/>
    <col min="14346" max="14346" width="9.140625" style="58"/>
    <col min="14347" max="14347" width="6.42578125" style="58" customWidth="1"/>
    <col min="14348" max="14348" width="39.28515625" style="58" customWidth="1"/>
    <col min="14349" max="14349" width="1.42578125" style="58" customWidth="1"/>
    <col min="14350" max="14350" width="5.85546875" style="58" customWidth="1"/>
    <col min="14351" max="14351" width="29.7109375" style="58" customWidth="1"/>
    <col min="14352" max="14592" width="9.140625" style="58"/>
    <col min="14593" max="14601" width="0" style="58" hidden="1" customWidth="1"/>
    <col min="14602" max="14602" width="9.140625" style="58"/>
    <col min="14603" max="14603" width="6.42578125" style="58" customWidth="1"/>
    <col min="14604" max="14604" width="39.28515625" style="58" customWidth="1"/>
    <col min="14605" max="14605" width="1.42578125" style="58" customWidth="1"/>
    <col min="14606" max="14606" width="5.85546875" style="58" customWidth="1"/>
    <col min="14607" max="14607" width="29.7109375" style="58" customWidth="1"/>
    <col min="14608" max="14848" width="9.140625" style="58"/>
    <col min="14849" max="14857" width="0" style="58" hidden="1" customWidth="1"/>
    <col min="14858" max="14858" width="9.140625" style="58"/>
    <col min="14859" max="14859" width="6.42578125" style="58" customWidth="1"/>
    <col min="14860" max="14860" width="39.28515625" style="58" customWidth="1"/>
    <col min="14861" max="14861" width="1.42578125" style="58" customWidth="1"/>
    <col min="14862" max="14862" width="5.85546875" style="58" customWidth="1"/>
    <col min="14863" max="14863" width="29.7109375" style="58" customWidth="1"/>
    <col min="14864" max="15104" width="9.140625" style="58"/>
    <col min="15105" max="15113" width="0" style="58" hidden="1" customWidth="1"/>
    <col min="15114" max="15114" width="9.140625" style="58"/>
    <col min="15115" max="15115" width="6.42578125" style="58" customWidth="1"/>
    <col min="15116" max="15116" width="39.28515625" style="58" customWidth="1"/>
    <col min="15117" max="15117" width="1.42578125" style="58" customWidth="1"/>
    <col min="15118" max="15118" width="5.85546875" style="58" customWidth="1"/>
    <col min="15119" max="15119" width="29.7109375" style="58" customWidth="1"/>
    <col min="15120" max="15360" width="9.140625" style="58"/>
    <col min="15361" max="15369" width="0" style="58" hidden="1" customWidth="1"/>
    <col min="15370" max="15370" width="9.140625" style="58"/>
    <col min="15371" max="15371" width="6.42578125" style="58" customWidth="1"/>
    <col min="15372" max="15372" width="39.28515625" style="58" customWidth="1"/>
    <col min="15373" max="15373" width="1.42578125" style="58" customWidth="1"/>
    <col min="15374" max="15374" width="5.85546875" style="58" customWidth="1"/>
    <col min="15375" max="15375" width="29.7109375" style="58" customWidth="1"/>
    <col min="15376" max="15616" width="9.140625" style="58"/>
    <col min="15617" max="15625" width="0" style="58" hidden="1" customWidth="1"/>
    <col min="15626" max="15626" width="9.140625" style="58"/>
    <col min="15627" max="15627" width="6.42578125" style="58" customWidth="1"/>
    <col min="15628" max="15628" width="39.28515625" style="58" customWidth="1"/>
    <col min="15629" max="15629" width="1.42578125" style="58" customWidth="1"/>
    <col min="15630" max="15630" width="5.85546875" style="58" customWidth="1"/>
    <col min="15631" max="15631" width="29.7109375" style="58" customWidth="1"/>
    <col min="15632" max="15872" width="9.140625" style="58"/>
    <col min="15873" max="15881" width="0" style="58" hidden="1" customWidth="1"/>
    <col min="15882" max="15882" width="9.140625" style="58"/>
    <col min="15883" max="15883" width="6.42578125" style="58" customWidth="1"/>
    <col min="15884" max="15884" width="39.28515625" style="58" customWidth="1"/>
    <col min="15885" max="15885" width="1.42578125" style="58" customWidth="1"/>
    <col min="15886" max="15886" width="5.85546875" style="58" customWidth="1"/>
    <col min="15887" max="15887" width="29.7109375" style="58" customWidth="1"/>
    <col min="15888" max="16128" width="9.140625" style="58"/>
    <col min="16129" max="16137" width="0" style="58" hidden="1" customWidth="1"/>
    <col min="16138" max="16138" width="9.140625" style="58"/>
    <col min="16139" max="16139" width="6.42578125" style="58" customWidth="1"/>
    <col min="16140" max="16140" width="39.28515625" style="58" customWidth="1"/>
    <col min="16141" max="16141" width="1.42578125" style="58" customWidth="1"/>
    <col min="16142" max="16142" width="5.85546875" style="58" customWidth="1"/>
    <col min="16143" max="16143" width="29.7109375" style="58" customWidth="1"/>
    <col min="16144" max="16384" width="9.140625" style="58"/>
  </cols>
  <sheetData>
    <row r="2" spans="1:15" ht="17.25" customHeight="1">
      <c r="B2" s="59" t="s">
        <v>25</v>
      </c>
      <c r="C2" s="59"/>
      <c r="F2" s="58" t="s">
        <v>26</v>
      </c>
    </row>
    <row r="3" spans="1:15" ht="17.25" customHeight="1">
      <c r="B3" s="59" t="s">
        <v>27</v>
      </c>
      <c r="C3" s="59" t="s">
        <v>28</v>
      </c>
      <c r="D3" s="59" t="s">
        <v>29</v>
      </c>
      <c r="E3" s="59" t="s">
        <v>30</v>
      </c>
      <c r="F3" s="59" t="s">
        <v>27</v>
      </c>
      <c r="G3" s="59" t="s">
        <v>31</v>
      </c>
      <c r="H3" s="59" t="s">
        <v>32</v>
      </c>
      <c r="I3" s="59" t="s">
        <v>33</v>
      </c>
      <c r="L3" s="59" t="s">
        <v>25</v>
      </c>
      <c r="O3" s="59" t="s">
        <v>26</v>
      </c>
    </row>
    <row r="4" spans="1:15" ht="17.25" customHeight="1">
      <c r="A4" s="58">
        <v>1</v>
      </c>
      <c r="B4" s="60" t="b">
        <v>1</v>
      </c>
      <c r="C4" s="60" t="b">
        <f>IF([2]CTData!D8="",FALSE,TRUE)</f>
        <v>1</v>
      </c>
      <c r="D4" s="40" t="str">
        <f t="shared" ref="D4:D53" si="0">IF(B4,L4,"")</f>
        <v>Price</v>
      </c>
      <c r="E4" s="40" t="e">
        <v>#VALUE!</v>
      </c>
      <c r="F4" s="60" t="b">
        <v>1</v>
      </c>
      <c r="G4" s="60" t="b">
        <v>1</v>
      </c>
      <c r="H4" s="40" t="str">
        <f t="shared" ref="H4:H18" si="1">IF(F4,O4,"")</f>
        <v>Truck 1</v>
      </c>
      <c r="I4" s="40" t="e">
        <v>#VALUE!</v>
      </c>
      <c r="L4" s="61" t="str">
        <f>IF([2]CTData!D8="","",[2]CTData!D8)</f>
        <v>Price</v>
      </c>
      <c r="O4" s="61" t="s">
        <v>160</v>
      </c>
    </row>
    <row r="5" spans="1:15" ht="17.25" customHeight="1">
      <c r="A5" s="58">
        <v>2</v>
      </c>
      <c r="B5" s="60" t="b">
        <v>1</v>
      </c>
      <c r="C5" s="60" t="b">
        <f>IF([2]CTData!D9="",FALSE,TRUE)</f>
        <v>1</v>
      </c>
      <c r="D5" s="40" t="str">
        <f t="shared" si="0"/>
        <v>Fuel Economy</v>
      </c>
      <c r="E5" s="40" t="e">
        <v>#VALUE!</v>
      </c>
      <c r="F5" s="60" t="b">
        <v>1</v>
      </c>
      <c r="G5" s="60" t="b">
        <v>1</v>
      </c>
      <c r="H5" s="40" t="str">
        <f t="shared" si="1"/>
        <v>Truck 2</v>
      </c>
      <c r="I5" s="40" t="e">
        <v>#VALUE!</v>
      </c>
      <c r="L5" s="61" t="str">
        <f>IF([2]CTData!D9="","",[2]CTData!D9)</f>
        <v>Fuel Economy</v>
      </c>
      <c r="O5" s="61" t="s">
        <v>161</v>
      </c>
    </row>
    <row r="6" spans="1:15" ht="17.25" customHeight="1">
      <c r="A6" s="58">
        <v>3</v>
      </c>
      <c r="B6" s="60" t="b">
        <v>1</v>
      </c>
      <c r="C6" s="60" t="b">
        <f>IF([2]CTData!D10="",FALSE,TRUE)</f>
        <v>1</v>
      </c>
      <c r="D6" s="40" t="str">
        <f t="shared" si="0"/>
        <v>Mileage</v>
      </c>
      <c r="E6" s="40" t="e">
        <v>#VALUE!</v>
      </c>
      <c r="F6" s="60" t="b">
        <v>1</v>
      </c>
      <c r="G6" s="60" t="b">
        <v>1</v>
      </c>
      <c r="H6" s="40" t="str">
        <f t="shared" si="1"/>
        <v>Truck 3</v>
      </c>
      <c r="I6" s="40" t="e">
        <v>#VALUE!</v>
      </c>
      <c r="L6" s="61" t="str">
        <f>IF([2]CTData!D10="","",[2]CTData!D10)</f>
        <v>Mileage</v>
      </c>
      <c r="O6" s="61" t="s">
        <v>162</v>
      </c>
    </row>
    <row r="7" spans="1:15" ht="17.25" customHeight="1">
      <c r="A7" s="58">
        <v>4</v>
      </c>
      <c r="B7" s="60" t="b">
        <v>1</v>
      </c>
      <c r="C7" s="60" t="b">
        <f>IF([2]CTData!D11="",FALSE,TRUE)</f>
        <v>1</v>
      </c>
      <c r="D7" s="40" t="str">
        <f t="shared" si="0"/>
        <v>Bed Size</v>
      </c>
      <c r="E7" s="40" t="e">
        <v>#VALUE!</v>
      </c>
      <c r="F7" s="60" t="b">
        <v>1</v>
      </c>
      <c r="G7" s="60" t="b">
        <v>1</v>
      </c>
      <c r="H7" s="40" t="str">
        <f t="shared" si="1"/>
        <v>Truck 4</v>
      </c>
      <c r="I7" s="40" t="e">
        <v>#VALUE!</v>
      </c>
      <c r="L7" s="61" t="str">
        <f>IF([2]CTData!D11="","",[2]CTData!D11)</f>
        <v>Bed Size</v>
      </c>
      <c r="O7" s="61" t="s">
        <v>163</v>
      </c>
    </row>
    <row r="8" spans="1:15" ht="17.25" customHeight="1">
      <c r="A8" s="58">
        <v>5</v>
      </c>
      <c r="B8" s="60" t="b">
        <v>1</v>
      </c>
      <c r="C8" s="60" t="b">
        <f>IF([2]CTData!D12="",FALSE,TRUE)</f>
        <v>1</v>
      </c>
      <c r="D8" s="40" t="str">
        <f t="shared" si="0"/>
        <v>Payload</v>
      </c>
      <c r="E8" s="40" t="e">
        <v>#VALUE!</v>
      </c>
      <c r="F8" s="60" t="b">
        <v>1</v>
      </c>
      <c r="G8" s="60" t="b">
        <v>1</v>
      </c>
      <c r="H8" s="40" t="str">
        <f t="shared" si="1"/>
        <v>Truck 5</v>
      </c>
      <c r="I8" s="40" t="e">
        <v>#VALUE!</v>
      </c>
      <c r="L8" s="61" t="str">
        <f>IF([2]CTData!D12="","",[2]CTData!D12)</f>
        <v>Payload</v>
      </c>
      <c r="O8" s="61" t="s">
        <v>164</v>
      </c>
    </row>
    <row r="9" spans="1:15" ht="17.25" customHeight="1">
      <c r="A9" s="58">
        <v>6</v>
      </c>
      <c r="B9" s="60" t="b">
        <v>1</v>
      </c>
      <c r="C9" s="60" t="b">
        <f>IF([2]CTData!D13="",FALSE,TRUE)</f>
        <v>1</v>
      </c>
      <c r="D9" s="40" t="str">
        <f t="shared" si="0"/>
        <v>Passengers</v>
      </c>
      <c r="E9" s="40" t="e">
        <v>#VALUE!</v>
      </c>
      <c r="F9" s="60" t="b">
        <v>1</v>
      </c>
      <c r="G9" s="60" t="b">
        <v>1</v>
      </c>
      <c r="H9" s="40" t="str">
        <f t="shared" si="1"/>
        <v>Truck 6</v>
      </c>
      <c r="I9" s="40" t="e">
        <v>#VALUE!</v>
      </c>
      <c r="L9" s="61" t="str">
        <f>IF([2]CTData!D13="","",[2]CTData!D13)</f>
        <v>Passengers</v>
      </c>
      <c r="O9" s="61" t="s">
        <v>165</v>
      </c>
    </row>
    <row r="10" spans="1:15" ht="17.25" customHeight="1">
      <c r="A10" s="58">
        <v>7</v>
      </c>
      <c r="B10" s="60" t="b">
        <v>0</v>
      </c>
      <c r="C10" s="60" t="b">
        <f>IF([2]CTData!D14="",FALSE,TRUE)</f>
        <v>0</v>
      </c>
      <c r="D10" s="40" t="str">
        <f t="shared" si="0"/>
        <v/>
      </c>
      <c r="E10" s="40" t="e">
        <v>#VALUE!</v>
      </c>
      <c r="F10" s="60" t="b">
        <v>0</v>
      </c>
      <c r="G10" s="60" t="b">
        <v>0</v>
      </c>
      <c r="H10" s="40" t="str">
        <f t="shared" si="1"/>
        <v/>
      </c>
      <c r="I10" s="40" t="e">
        <v>#VALUE!</v>
      </c>
      <c r="L10" s="61" t="str">
        <f>IF([2]CTData!D14="","",[2]CTData!D14)</f>
        <v/>
      </c>
      <c r="O10" s="61">
        <v>0</v>
      </c>
    </row>
    <row r="11" spans="1:15" ht="17.25" customHeight="1">
      <c r="A11" s="58">
        <v>8</v>
      </c>
      <c r="B11" s="60" t="b">
        <v>0</v>
      </c>
      <c r="C11" s="60" t="b">
        <f>IF([2]CTData!D15="",FALSE,TRUE)</f>
        <v>0</v>
      </c>
      <c r="D11" s="40" t="str">
        <f t="shared" si="0"/>
        <v/>
      </c>
      <c r="E11" s="40" t="e">
        <v>#VALUE!</v>
      </c>
      <c r="F11" s="60" t="b">
        <v>0</v>
      </c>
      <c r="G11" s="60" t="b">
        <v>0</v>
      </c>
      <c r="H11" s="40" t="str">
        <f t="shared" si="1"/>
        <v/>
      </c>
      <c r="I11" s="40" t="e">
        <v>#VALUE!</v>
      </c>
      <c r="L11" s="61" t="str">
        <f>IF([2]CTData!D15="","",[2]CTData!D15)</f>
        <v/>
      </c>
      <c r="O11" s="61">
        <v>0</v>
      </c>
    </row>
    <row r="12" spans="1:15" ht="17.25" customHeight="1">
      <c r="A12" s="58">
        <v>9</v>
      </c>
      <c r="B12" s="60" t="b">
        <v>0</v>
      </c>
      <c r="C12" s="60" t="b">
        <f>IF([2]CTData!D16="",FALSE,TRUE)</f>
        <v>0</v>
      </c>
      <c r="D12" s="40" t="str">
        <f t="shared" si="0"/>
        <v/>
      </c>
      <c r="E12" s="40" t="e">
        <v>#VALUE!</v>
      </c>
      <c r="F12" s="60" t="b">
        <v>0</v>
      </c>
      <c r="G12" s="60" t="b">
        <v>0</v>
      </c>
      <c r="H12" s="40" t="str">
        <f t="shared" si="1"/>
        <v/>
      </c>
      <c r="I12" s="40" t="e">
        <v>#VALUE!</v>
      </c>
      <c r="L12" s="61" t="str">
        <f>IF([2]CTData!D16="","",[2]CTData!D16)</f>
        <v/>
      </c>
      <c r="O12" s="61">
        <v>0</v>
      </c>
    </row>
    <row r="13" spans="1:15" ht="17.25" customHeight="1">
      <c r="A13" s="58">
        <v>10</v>
      </c>
      <c r="B13" s="60" t="b">
        <v>0</v>
      </c>
      <c r="C13" s="60" t="b">
        <f>IF([2]CTData!D17="",FALSE,TRUE)</f>
        <v>0</v>
      </c>
      <c r="D13" s="40" t="str">
        <f t="shared" si="0"/>
        <v/>
      </c>
      <c r="E13" s="40" t="e">
        <v>#VALUE!</v>
      </c>
      <c r="F13" s="60" t="b">
        <v>0</v>
      </c>
      <c r="G13" s="60" t="b">
        <v>0</v>
      </c>
      <c r="H13" s="40" t="str">
        <f t="shared" si="1"/>
        <v/>
      </c>
      <c r="I13" s="40" t="e">
        <v>#VALUE!</v>
      </c>
      <c r="L13" s="61" t="str">
        <f>IF([2]CTData!D17="","",[2]CTData!D17)</f>
        <v/>
      </c>
      <c r="O13" s="61">
        <v>0</v>
      </c>
    </row>
    <row r="14" spans="1:15" ht="17.25" customHeight="1">
      <c r="A14" s="58">
        <v>11</v>
      </c>
      <c r="B14" s="60" t="b">
        <v>0</v>
      </c>
      <c r="C14" s="60" t="b">
        <f>IF([2]CTData!D18="",FALSE,TRUE)</f>
        <v>0</v>
      </c>
      <c r="D14" s="40" t="str">
        <f t="shared" si="0"/>
        <v/>
      </c>
      <c r="E14" s="40" t="e">
        <v>#VALUE!</v>
      </c>
      <c r="F14" s="60" t="b">
        <v>0</v>
      </c>
      <c r="G14" s="60" t="b">
        <v>0</v>
      </c>
      <c r="H14" s="40" t="str">
        <f t="shared" si="1"/>
        <v/>
      </c>
      <c r="I14" s="40" t="e">
        <v>#VALUE!</v>
      </c>
      <c r="L14" s="61" t="str">
        <f>IF([2]CTData!D18="","",[2]CTData!D18)</f>
        <v/>
      </c>
      <c r="O14" s="61">
        <v>0</v>
      </c>
    </row>
    <row r="15" spans="1:15" ht="17.25" customHeight="1">
      <c r="A15" s="58">
        <v>12</v>
      </c>
      <c r="B15" s="60" t="b">
        <v>0</v>
      </c>
      <c r="C15" s="60" t="b">
        <f>IF([2]CTData!D19="",FALSE,TRUE)</f>
        <v>0</v>
      </c>
      <c r="D15" s="40" t="str">
        <f t="shared" si="0"/>
        <v/>
      </c>
      <c r="E15" s="40" t="e">
        <v>#VALUE!</v>
      </c>
      <c r="F15" s="60" t="b">
        <v>0</v>
      </c>
      <c r="G15" s="60" t="b">
        <v>0</v>
      </c>
      <c r="H15" s="40" t="str">
        <f t="shared" si="1"/>
        <v/>
      </c>
      <c r="I15" s="40" t="e">
        <v>#VALUE!</v>
      </c>
      <c r="L15" s="61" t="str">
        <f>IF([2]CTData!D19="","",[2]CTData!D19)</f>
        <v/>
      </c>
      <c r="O15" s="61">
        <v>0</v>
      </c>
    </row>
    <row r="16" spans="1:15" ht="17.25" customHeight="1">
      <c r="A16" s="58">
        <v>13</v>
      </c>
      <c r="B16" s="60" t="b">
        <v>0</v>
      </c>
      <c r="C16" s="60" t="b">
        <f>IF([2]CTData!D20="",FALSE,TRUE)</f>
        <v>0</v>
      </c>
      <c r="D16" s="40" t="str">
        <f t="shared" si="0"/>
        <v/>
      </c>
      <c r="E16" s="40" t="e">
        <v>#VALUE!</v>
      </c>
      <c r="F16" s="60" t="b">
        <v>0</v>
      </c>
      <c r="G16" s="60" t="b">
        <v>0</v>
      </c>
      <c r="H16" s="40" t="str">
        <f t="shared" si="1"/>
        <v/>
      </c>
      <c r="I16" s="40" t="e">
        <v>#VALUE!</v>
      </c>
      <c r="L16" s="61" t="str">
        <f>IF([2]CTData!D20="","",[2]CTData!D20)</f>
        <v/>
      </c>
      <c r="O16" s="61">
        <v>0</v>
      </c>
    </row>
    <row r="17" spans="1:15" ht="17.25" customHeight="1">
      <c r="A17" s="58">
        <v>14</v>
      </c>
      <c r="B17" s="60" t="b">
        <v>0</v>
      </c>
      <c r="C17" s="60" t="b">
        <f>IF([2]CTData!D21="",FALSE,TRUE)</f>
        <v>0</v>
      </c>
      <c r="D17" s="40" t="str">
        <f t="shared" si="0"/>
        <v/>
      </c>
      <c r="E17" s="40" t="e">
        <v>#VALUE!</v>
      </c>
      <c r="F17" s="60" t="b">
        <v>0</v>
      </c>
      <c r="G17" s="60" t="b">
        <v>0</v>
      </c>
      <c r="H17" s="40" t="str">
        <f t="shared" si="1"/>
        <v/>
      </c>
      <c r="I17" s="40" t="e">
        <v>#VALUE!</v>
      </c>
      <c r="L17" s="61" t="str">
        <f>IF([2]CTData!D21="","",[2]CTData!D21)</f>
        <v/>
      </c>
      <c r="O17" s="61">
        <v>0</v>
      </c>
    </row>
    <row r="18" spans="1:15" ht="17.25" customHeight="1">
      <c r="A18" s="58">
        <v>15</v>
      </c>
      <c r="B18" s="60" t="b">
        <v>0</v>
      </c>
      <c r="C18" s="60" t="b">
        <f>IF([2]CTData!D22="",FALSE,TRUE)</f>
        <v>0</v>
      </c>
      <c r="D18" s="40" t="str">
        <f t="shared" si="0"/>
        <v/>
      </c>
      <c r="E18" s="40" t="e">
        <v>#VALUE!</v>
      </c>
      <c r="F18" s="60" t="b">
        <v>0</v>
      </c>
      <c r="G18" s="60" t="b">
        <v>0</v>
      </c>
      <c r="H18" s="40" t="str">
        <f t="shared" si="1"/>
        <v/>
      </c>
      <c r="I18" s="40" t="e">
        <v>#VALUE!</v>
      </c>
      <c r="L18" s="61" t="str">
        <f>IF([2]CTData!D22="","",[2]CTData!D22)</f>
        <v/>
      </c>
      <c r="O18" s="61">
        <v>0</v>
      </c>
    </row>
    <row r="19" spans="1:15" ht="17.25" customHeight="1">
      <c r="A19" s="58">
        <v>16</v>
      </c>
      <c r="B19" s="60" t="b">
        <v>0</v>
      </c>
      <c r="C19" s="60" t="b">
        <f>IF([2]CTData!D23="",FALSE,TRUE)</f>
        <v>0</v>
      </c>
      <c r="D19" s="40" t="str">
        <f t="shared" si="0"/>
        <v/>
      </c>
      <c r="E19" s="40" t="e">
        <v>#VALUE!</v>
      </c>
      <c r="L19" s="61" t="str">
        <f>IF([2]CTData!D23="","",[2]CTData!D23)</f>
        <v/>
      </c>
    </row>
    <row r="20" spans="1:15" ht="17.25" customHeight="1">
      <c r="A20" s="58">
        <v>17</v>
      </c>
      <c r="B20" s="60" t="b">
        <v>0</v>
      </c>
      <c r="C20" s="60" t="b">
        <f>IF([2]CTData!D24="",FALSE,TRUE)</f>
        <v>0</v>
      </c>
      <c r="D20" s="40" t="str">
        <f t="shared" si="0"/>
        <v/>
      </c>
      <c r="E20" s="40" t="e">
        <v>#VALUE!</v>
      </c>
      <c r="I20" s="58" t="s">
        <v>34</v>
      </c>
      <c r="L20" s="61" t="str">
        <f>IF([2]CTData!D24="","",[2]CTData!D24)</f>
        <v/>
      </c>
    </row>
    <row r="21" spans="1:15" ht="17.25" customHeight="1">
      <c r="A21" s="58">
        <v>18</v>
      </c>
      <c r="B21" s="60" t="b">
        <v>0</v>
      </c>
      <c r="C21" s="60" t="b">
        <f>IF([2]CTData!D25="",FALSE,TRUE)</f>
        <v>0</v>
      </c>
      <c r="D21" s="40" t="str">
        <f t="shared" si="0"/>
        <v/>
      </c>
      <c r="E21" s="40" t="e">
        <v>#VALUE!</v>
      </c>
      <c r="I21" s="62" t="e">
        <v>#VALUE!</v>
      </c>
      <c r="L21" s="61" t="str">
        <f>IF([2]CTData!D25="","",[2]CTData!D25)</f>
        <v/>
      </c>
    </row>
    <row r="22" spans="1:15" ht="17.25" customHeight="1">
      <c r="A22" s="58">
        <v>19</v>
      </c>
      <c r="B22" s="60" t="b">
        <v>0</v>
      </c>
      <c r="C22" s="60" t="b">
        <f>IF([2]CTData!D26="",FALSE,TRUE)</f>
        <v>0</v>
      </c>
      <c r="D22" s="40" t="str">
        <f t="shared" si="0"/>
        <v/>
      </c>
      <c r="E22" s="40" t="e">
        <v>#VALUE!</v>
      </c>
      <c r="F22" s="60" t="b">
        <v>0</v>
      </c>
      <c r="G22" s="63"/>
      <c r="H22" s="58" t="s">
        <v>35</v>
      </c>
      <c r="L22" s="61" t="str">
        <f>IF([2]CTData!D26="","",[2]CTData!D26)</f>
        <v/>
      </c>
      <c r="O22" s="64" t="s">
        <v>35</v>
      </c>
    </row>
    <row r="23" spans="1:15" ht="17.25" customHeight="1">
      <c r="A23" s="58">
        <v>20</v>
      </c>
      <c r="B23" s="60" t="b">
        <v>0</v>
      </c>
      <c r="C23" s="60" t="b">
        <f>IF([2]CTData!D27="",FALSE,TRUE)</f>
        <v>0</v>
      </c>
      <c r="D23" s="40" t="str">
        <f t="shared" si="0"/>
        <v/>
      </c>
      <c r="E23" s="40" t="e">
        <v>#VALUE!</v>
      </c>
      <c r="L23" s="61" t="str">
        <f>IF([2]CTData!D27="","",[2]CTData!D27)</f>
        <v/>
      </c>
    </row>
    <row r="24" spans="1:15" ht="17.25" customHeight="1">
      <c r="A24" s="58">
        <v>21</v>
      </c>
      <c r="B24" s="60" t="b">
        <v>0</v>
      </c>
      <c r="C24" s="60" t="b">
        <f>IF([2]CTData!D28="",FALSE,TRUE)</f>
        <v>0</v>
      </c>
      <c r="D24" s="40" t="str">
        <f t="shared" si="0"/>
        <v/>
      </c>
      <c r="E24" s="40" t="e">
        <v>#VALUE!</v>
      </c>
      <c r="L24" s="61" t="str">
        <f>IF([2]CTData!D28="","",[2]CTData!D28)</f>
        <v/>
      </c>
    </row>
    <row r="25" spans="1:15" ht="17.25" customHeight="1">
      <c r="A25" s="58">
        <v>22</v>
      </c>
      <c r="B25" s="60" t="b">
        <v>0</v>
      </c>
      <c r="C25" s="60" t="b">
        <f>IF([2]CTData!D29="",FALSE,TRUE)</f>
        <v>0</v>
      </c>
      <c r="D25" s="40" t="str">
        <f t="shared" si="0"/>
        <v/>
      </c>
      <c r="E25" s="40" t="e">
        <v>#VALUE!</v>
      </c>
      <c r="L25" s="61" t="str">
        <f>IF([2]CTData!D29="","",[2]CTData!D29)</f>
        <v/>
      </c>
    </row>
    <row r="26" spans="1:15" ht="17.25" customHeight="1">
      <c r="A26" s="58">
        <v>23</v>
      </c>
      <c r="B26" s="60" t="b">
        <v>0</v>
      </c>
      <c r="C26" s="60" t="b">
        <f>IF([2]CTData!D30="",FALSE,TRUE)</f>
        <v>0</v>
      </c>
      <c r="D26" s="40" t="str">
        <f t="shared" si="0"/>
        <v/>
      </c>
      <c r="E26" s="40" t="e">
        <v>#VALUE!</v>
      </c>
      <c r="L26" s="61" t="str">
        <f>IF([2]CTData!D30="","",[2]CTData!D30)</f>
        <v/>
      </c>
    </row>
    <row r="27" spans="1:15" ht="17.25" customHeight="1">
      <c r="A27" s="58">
        <v>24</v>
      </c>
      <c r="B27" s="60" t="b">
        <v>0</v>
      </c>
      <c r="C27" s="60" t="b">
        <f>IF([2]CTData!D31="",FALSE,TRUE)</f>
        <v>0</v>
      </c>
      <c r="D27" s="40" t="str">
        <f t="shared" si="0"/>
        <v/>
      </c>
      <c r="E27" s="40" t="e">
        <v>#VALUE!</v>
      </c>
      <c r="L27" s="61" t="str">
        <f>IF([2]CTData!D31="","",[2]CTData!D31)</f>
        <v/>
      </c>
    </row>
    <row r="28" spans="1:15" ht="17.25" customHeight="1">
      <c r="A28" s="58">
        <v>25</v>
      </c>
      <c r="B28" s="60" t="b">
        <v>0</v>
      </c>
      <c r="C28" s="60" t="b">
        <f>IF([2]CTData!D32="",FALSE,TRUE)</f>
        <v>0</v>
      </c>
      <c r="D28" s="40" t="str">
        <f t="shared" si="0"/>
        <v/>
      </c>
      <c r="E28" s="40" t="e">
        <v>#VALUE!</v>
      </c>
      <c r="L28" s="61" t="str">
        <f>IF([2]CTData!D32="","",[2]CTData!D32)</f>
        <v/>
      </c>
    </row>
    <row r="29" spans="1:15" ht="17.25" customHeight="1">
      <c r="A29" s="58">
        <v>26</v>
      </c>
      <c r="B29" s="60" t="b">
        <v>0</v>
      </c>
      <c r="C29" s="60" t="b">
        <f>IF([2]CTData!D33="",FALSE,TRUE)</f>
        <v>0</v>
      </c>
      <c r="D29" s="40" t="str">
        <f t="shared" si="0"/>
        <v/>
      </c>
      <c r="E29" s="40" t="e">
        <v>#VALUE!</v>
      </c>
      <c r="L29" s="61" t="str">
        <f>IF([2]CTData!D33="","",[2]CTData!D33)</f>
        <v/>
      </c>
    </row>
    <row r="30" spans="1:15" ht="17.25" customHeight="1">
      <c r="A30" s="58">
        <v>27</v>
      </c>
      <c r="B30" s="60" t="b">
        <v>0</v>
      </c>
      <c r="C30" s="60" t="b">
        <f>IF([2]CTData!D34="",FALSE,TRUE)</f>
        <v>0</v>
      </c>
      <c r="D30" s="40" t="str">
        <f t="shared" si="0"/>
        <v/>
      </c>
      <c r="E30" s="40" t="e">
        <v>#VALUE!</v>
      </c>
      <c r="L30" s="61" t="str">
        <f>IF([2]CTData!D34="","",[2]CTData!D34)</f>
        <v/>
      </c>
    </row>
    <row r="31" spans="1:15" ht="17.25" customHeight="1">
      <c r="A31" s="58">
        <v>28</v>
      </c>
      <c r="B31" s="60" t="b">
        <v>0</v>
      </c>
      <c r="C31" s="60" t="b">
        <f>IF([2]CTData!D35="",FALSE,TRUE)</f>
        <v>0</v>
      </c>
      <c r="D31" s="40" t="str">
        <f t="shared" si="0"/>
        <v/>
      </c>
      <c r="E31" s="40" t="e">
        <v>#VALUE!</v>
      </c>
      <c r="L31" s="61" t="str">
        <f>IF([2]CTData!D35="","",[2]CTData!D35)</f>
        <v/>
      </c>
    </row>
    <row r="32" spans="1:15" ht="17.25" customHeight="1">
      <c r="A32" s="58">
        <v>29</v>
      </c>
      <c r="B32" s="60" t="b">
        <v>0</v>
      </c>
      <c r="C32" s="60" t="b">
        <f>IF([2]CTData!D36="",FALSE,TRUE)</f>
        <v>0</v>
      </c>
      <c r="D32" s="40" t="str">
        <f t="shared" si="0"/>
        <v/>
      </c>
      <c r="E32" s="40" t="e">
        <v>#VALUE!</v>
      </c>
      <c r="L32" s="61" t="str">
        <f>IF([2]CTData!D36="","",[2]CTData!D36)</f>
        <v/>
      </c>
    </row>
    <row r="33" spans="1:12" ht="17.25" customHeight="1">
      <c r="A33" s="58">
        <v>30</v>
      </c>
      <c r="B33" s="60" t="b">
        <v>0</v>
      </c>
      <c r="C33" s="60" t="b">
        <f>IF([2]CTData!D37="",FALSE,TRUE)</f>
        <v>0</v>
      </c>
      <c r="D33" s="40" t="str">
        <f t="shared" si="0"/>
        <v/>
      </c>
      <c r="E33" s="40" t="e">
        <v>#VALUE!</v>
      </c>
      <c r="L33" s="61" t="str">
        <f>IF([2]CTData!D37="","",[2]CTData!D37)</f>
        <v/>
      </c>
    </row>
    <row r="34" spans="1:12" ht="17.25" customHeight="1">
      <c r="A34" s="58">
        <v>31</v>
      </c>
      <c r="B34" s="60" t="b">
        <v>0</v>
      </c>
      <c r="C34" s="60" t="b">
        <f>IF([2]CTData!D38="",FALSE,TRUE)</f>
        <v>0</v>
      </c>
      <c r="D34" s="40" t="str">
        <f t="shared" si="0"/>
        <v/>
      </c>
      <c r="E34" s="40" t="e">
        <v>#VALUE!</v>
      </c>
      <c r="L34" s="61" t="str">
        <f>IF([2]CTData!D38="","",[2]CTData!D38)</f>
        <v/>
      </c>
    </row>
    <row r="35" spans="1:12" ht="17.25" customHeight="1">
      <c r="A35" s="58">
        <v>32</v>
      </c>
      <c r="B35" s="60" t="b">
        <v>0</v>
      </c>
      <c r="C35" s="60" t="b">
        <f>IF([2]CTData!D39="",FALSE,TRUE)</f>
        <v>0</v>
      </c>
      <c r="D35" s="40" t="str">
        <f t="shared" si="0"/>
        <v/>
      </c>
      <c r="E35" s="40" t="e">
        <v>#VALUE!</v>
      </c>
      <c r="L35" s="61" t="str">
        <f>IF([2]CTData!D39="","",[2]CTData!D39)</f>
        <v/>
      </c>
    </row>
    <row r="36" spans="1:12" ht="17.25" customHeight="1">
      <c r="A36" s="58">
        <v>33</v>
      </c>
      <c r="B36" s="60" t="b">
        <v>0</v>
      </c>
      <c r="C36" s="60" t="b">
        <f>IF([2]CTData!D40="",FALSE,TRUE)</f>
        <v>0</v>
      </c>
      <c r="D36" s="40" t="str">
        <f t="shared" si="0"/>
        <v/>
      </c>
      <c r="E36" s="40" t="e">
        <v>#VALUE!</v>
      </c>
      <c r="L36" s="61" t="str">
        <f>IF([2]CTData!D40="","",[2]CTData!D40)</f>
        <v/>
      </c>
    </row>
    <row r="37" spans="1:12" ht="17.25" customHeight="1">
      <c r="A37" s="58">
        <v>34</v>
      </c>
      <c r="B37" s="60" t="b">
        <v>0</v>
      </c>
      <c r="C37" s="60" t="b">
        <f>IF([2]CTData!D41="",FALSE,TRUE)</f>
        <v>0</v>
      </c>
      <c r="D37" s="40" t="str">
        <f t="shared" si="0"/>
        <v/>
      </c>
      <c r="E37" s="40" t="e">
        <v>#VALUE!</v>
      </c>
      <c r="L37" s="61" t="str">
        <f>IF([2]CTData!D41="","",[2]CTData!D41)</f>
        <v/>
      </c>
    </row>
    <row r="38" spans="1:12" ht="17.25" customHeight="1">
      <c r="A38" s="58">
        <v>35</v>
      </c>
      <c r="B38" s="60" t="b">
        <v>0</v>
      </c>
      <c r="C38" s="60" t="b">
        <f>IF([2]CTData!D42="",FALSE,TRUE)</f>
        <v>0</v>
      </c>
      <c r="D38" s="40" t="str">
        <f t="shared" si="0"/>
        <v/>
      </c>
      <c r="E38" s="40" t="e">
        <v>#VALUE!</v>
      </c>
      <c r="L38" s="61" t="str">
        <f>IF([2]CTData!D42="","",[2]CTData!D42)</f>
        <v/>
      </c>
    </row>
    <row r="39" spans="1:12" ht="17.25" customHeight="1">
      <c r="A39" s="58">
        <v>36</v>
      </c>
      <c r="B39" s="60" t="b">
        <v>0</v>
      </c>
      <c r="C39" s="60" t="b">
        <f>IF([2]CTData!D43="",FALSE,TRUE)</f>
        <v>0</v>
      </c>
      <c r="D39" s="40" t="str">
        <f t="shared" si="0"/>
        <v/>
      </c>
      <c r="E39" s="40" t="e">
        <v>#VALUE!</v>
      </c>
      <c r="L39" s="61" t="str">
        <f>IF([2]CTData!D43="","",[2]CTData!D43)</f>
        <v/>
      </c>
    </row>
    <row r="40" spans="1:12" ht="17.25" customHeight="1">
      <c r="A40" s="58">
        <v>37</v>
      </c>
      <c r="B40" s="60" t="b">
        <v>0</v>
      </c>
      <c r="C40" s="60" t="b">
        <f>IF([2]CTData!D44="",FALSE,TRUE)</f>
        <v>0</v>
      </c>
      <c r="D40" s="40" t="str">
        <f t="shared" si="0"/>
        <v/>
      </c>
      <c r="E40" s="40" t="e">
        <v>#VALUE!</v>
      </c>
      <c r="L40" s="61" t="str">
        <f>IF([2]CTData!D44="","",[2]CTData!D44)</f>
        <v/>
      </c>
    </row>
    <row r="41" spans="1:12" ht="17.25" customHeight="1">
      <c r="A41" s="58">
        <v>38</v>
      </c>
      <c r="B41" s="60" t="b">
        <v>0</v>
      </c>
      <c r="C41" s="60" t="b">
        <f>IF([2]CTData!D45="",FALSE,TRUE)</f>
        <v>0</v>
      </c>
      <c r="D41" s="40" t="str">
        <f t="shared" si="0"/>
        <v/>
      </c>
      <c r="E41" s="40" t="e">
        <v>#VALUE!</v>
      </c>
      <c r="L41" s="61" t="str">
        <f>IF([2]CTData!D45="","",[2]CTData!D45)</f>
        <v/>
      </c>
    </row>
    <row r="42" spans="1:12" ht="17.25" customHeight="1">
      <c r="A42" s="58">
        <v>39</v>
      </c>
      <c r="B42" s="60" t="b">
        <v>0</v>
      </c>
      <c r="C42" s="60" t="b">
        <f>IF([2]CTData!D46="",FALSE,TRUE)</f>
        <v>0</v>
      </c>
      <c r="D42" s="40" t="str">
        <f t="shared" si="0"/>
        <v/>
      </c>
      <c r="E42" s="40" t="e">
        <v>#VALUE!</v>
      </c>
      <c r="L42" s="61" t="str">
        <f>IF([2]CTData!D46="","",[2]CTData!D46)</f>
        <v/>
      </c>
    </row>
    <row r="43" spans="1:12" ht="17.25" customHeight="1">
      <c r="A43" s="58">
        <v>40</v>
      </c>
      <c r="B43" s="60" t="b">
        <v>0</v>
      </c>
      <c r="C43" s="60" t="b">
        <f>IF([2]CTData!D47="",FALSE,TRUE)</f>
        <v>0</v>
      </c>
      <c r="D43" s="40" t="str">
        <f t="shared" si="0"/>
        <v/>
      </c>
      <c r="E43" s="40" t="e">
        <v>#VALUE!</v>
      </c>
      <c r="L43" s="61" t="str">
        <f>IF([2]CTData!D47="","",[2]CTData!D47)</f>
        <v/>
      </c>
    </row>
    <row r="44" spans="1:12" ht="17.25" customHeight="1">
      <c r="A44" s="58">
        <v>41</v>
      </c>
      <c r="B44" s="60" t="b">
        <v>0</v>
      </c>
      <c r="C44" s="60" t="b">
        <f>IF([2]CTData!D48="",FALSE,TRUE)</f>
        <v>0</v>
      </c>
      <c r="D44" s="40" t="str">
        <f t="shared" si="0"/>
        <v/>
      </c>
      <c r="E44" s="40" t="e">
        <v>#VALUE!</v>
      </c>
      <c r="L44" s="61" t="str">
        <f>IF([2]CTData!D48="","",[2]CTData!D48)</f>
        <v/>
      </c>
    </row>
    <row r="45" spans="1:12" ht="17.25" customHeight="1">
      <c r="A45" s="58">
        <v>42</v>
      </c>
      <c r="B45" s="60" t="b">
        <v>0</v>
      </c>
      <c r="C45" s="60" t="b">
        <f>IF([2]CTData!D49="",FALSE,TRUE)</f>
        <v>0</v>
      </c>
      <c r="D45" s="40" t="str">
        <f t="shared" si="0"/>
        <v/>
      </c>
      <c r="E45" s="40" t="e">
        <v>#VALUE!</v>
      </c>
      <c r="L45" s="61" t="str">
        <f>IF([2]CTData!D49="","",[2]CTData!D49)</f>
        <v/>
      </c>
    </row>
    <row r="46" spans="1:12" ht="17.25" customHeight="1">
      <c r="A46" s="58">
        <v>43</v>
      </c>
      <c r="B46" s="60" t="b">
        <v>0</v>
      </c>
      <c r="C46" s="60" t="b">
        <f>IF([2]CTData!D50="",FALSE,TRUE)</f>
        <v>0</v>
      </c>
      <c r="D46" s="40" t="str">
        <f t="shared" si="0"/>
        <v/>
      </c>
      <c r="E46" s="40" t="e">
        <v>#VALUE!</v>
      </c>
      <c r="L46" s="61" t="str">
        <f>IF([2]CTData!D50="","",[2]CTData!D50)</f>
        <v/>
      </c>
    </row>
    <row r="47" spans="1:12" ht="17.25" customHeight="1">
      <c r="A47" s="58">
        <v>44</v>
      </c>
      <c r="B47" s="60" t="b">
        <v>0</v>
      </c>
      <c r="C47" s="60" t="b">
        <f>IF([2]CTData!D51="",FALSE,TRUE)</f>
        <v>0</v>
      </c>
      <c r="D47" s="40" t="str">
        <f t="shared" si="0"/>
        <v/>
      </c>
      <c r="E47" s="40" t="e">
        <v>#VALUE!</v>
      </c>
      <c r="L47" s="61" t="str">
        <f>IF([2]CTData!D51="","",[2]CTData!D51)</f>
        <v/>
      </c>
    </row>
    <row r="48" spans="1:12" ht="17.25" customHeight="1">
      <c r="A48" s="58">
        <v>45</v>
      </c>
      <c r="B48" s="60" t="b">
        <v>0</v>
      </c>
      <c r="C48" s="60" t="b">
        <f>IF([2]CTData!D52="",FALSE,TRUE)</f>
        <v>0</v>
      </c>
      <c r="D48" s="40" t="str">
        <f t="shared" si="0"/>
        <v/>
      </c>
      <c r="E48" s="40" t="e">
        <v>#VALUE!</v>
      </c>
      <c r="L48" s="61" t="str">
        <f>IF([2]CTData!D52="","",[2]CTData!D52)</f>
        <v/>
      </c>
    </row>
    <row r="49" spans="1:12" ht="17.25" customHeight="1">
      <c r="A49" s="58">
        <v>46</v>
      </c>
      <c r="B49" s="60" t="b">
        <v>0</v>
      </c>
      <c r="C49" s="60" t="b">
        <f>IF([2]CTData!D53="",FALSE,TRUE)</f>
        <v>0</v>
      </c>
      <c r="D49" s="40" t="str">
        <f t="shared" si="0"/>
        <v/>
      </c>
      <c r="E49" s="40" t="e">
        <v>#VALUE!</v>
      </c>
      <c r="L49" s="61" t="str">
        <f>IF([2]CTData!D53="","",[2]CTData!D53)</f>
        <v/>
      </c>
    </row>
    <row r="50" spans="1:12" ht="17.25" customHeight="1">
      <c r="A50" s="58">
        <v>47</v>
      </c>
      <c r="B50" s="60" t="b">
        <v>0</v>
      </c>
      <c r="C50" s="60" t="b">
        <f>IF([2]CTData!D54="",FALSE,TRUE)</f>
        <v>0</v>
      </c>
      <c r="D50" s="40" t="str">
        <f t="shared" si="0"/>
        <v/>
      </c>
      <c r="E50" s="40" t="e">
        <v>#VALUE!</v>
      </c>
      <c r="L50" s="61" t="str">
        <f>IF([2]CTData!D54="","",[2]CTData!D54)</f>
        <v/>
      </c>
    </row>
    <row r="51" spans="1:12" ht="17.25" customHeight="1">
      <c r="A51" s="58">
        <v>48</v>
      </c>
      <c r="B51" s="60" t="b">
        <v>0</v>
      </c>
      <c r="C51" s="60" t="b">
        <f>IF([2]CTData!D55="",FALSE,TRUE)</f>
        <v>0</v>
      </c>
      <c r="D51" s="40" t="str">
        <f t="shared" si="0"/>
        <v/>
      </c>
      <c r="E51" s="40" t="e">
        <v>#VALUE!</v>
      </c>
      <c r="L51" s="61" t="str">
        <f>IF([2]CTData!D55="","",[2]CTData!D55)</f>
        <v/>
      </c>
    </row>
    <row r="52" spans="1:12" ht="17.25" customHeight="1">
      <c r="A52" s="58">
        <v>49</v>
      </c>
      <c r="B52" s="60" t="b">
        <v>0</v>
      </c>
      <c r="C52" s="60" t="b">
        <f>IF([2]CTData!D56="",FALSE,TRUE)</f>
        <v>0</v>
      </c>
      <c r="D52" s="40" t="str">
        <f t="shared" si="0"/>
        <v/>
      </c>
      <c r="E52" s="40" t="e">
        <v>#VALUE!</v>
      </c>
      <c r="L52" s="61" t="str">
        <f>IF([2]CTData!D56="","",[2]CTData!D56)</f>
        <v/>
      </c>
    </row>
    <row r="53" spans="1:12" ht="17.25" customHeight="1">
      <c r="A53" s="58">
        <v>50</v>
      </c>
      <c r="B53" s="60" t="b">
        <v>0</v>
      </c>
      <c r="C53" s="60" t="b">
        <f>IF([2]CTData!D57="",FALSE,TRUE)</f>
        <v>0</v>
      </c>
      <c r="D53" s="40" t="str">
        <f t="shared" si="0"/>
        <v/>
      </c>
      <c r="E53" s="40" t="e">
        <v>#VALUE!</v>
      </c>
      <c r="L53" s="61" t="str">
        <f>IF([2]CTData!D57="","",[2]CTData!D57)</f>
        <v/>
      </c>
    </row>
    <row r="55" spans="1:12" ht="17.25" customHeight="1">
      <c r="E55" s="58" t="s">
        <v>34</v>
      </c>
    </row>
    <row r="56" spans="1:12" ht="17.25" customHeight="1">
      <c r="E56" s="62" t="e">
        <v>#VALUE!</v>
      </c>
    </row>
    <row r="57" spans="1:12" ht="17.25" customHeight="1">
      <c r="L57" s="58" t="s">
        <v>36</v>
      </c>
    </row>
    <row r="58" spans="1:12" ht="17.25" customHeight="1">
      <c r="L58" s="65" t="s">
        <v>37</v>
      </c>
    </row>
  </sheetData>
  <conditionalFormatting sqref="O4:O18">
    <cfRule type="cellIs" dxfId="0" priority="1" stopIfTrue="1" operator="equal">
      <formula>0</formula>
    </cfRule>
  </conditionalFormatting>
  <hyperlinks>
    <hyperlink ref="L58" r:id="rId1"/>
  </hyperlinks>
  <pageMargins left="0.75" right="0.75" top="1" bottom="1" header="0.5" footer="0.5"/>
  <pageSetup orientation="portrait" r:id="rId2"/>
  <headerFooter alignWithMargins="0"/>
  <legacyDrawing r:id="rId3"/>
  <oleObjects>
    <oleObject shapeId="7237" r:id="rId4"/>
  </oleObjects>
</worksheet>
</file>

<file path=xl/worksheets/sheet8.xml><?xml version="1.0" encoding="utf-8"?>
<worksheet xmlns="http://schemas.openxmlformats.org/spreadsheetml/2006/main" xmlns:r="http://schemas.openxmlformats.org/officeDocument/2006/relationships">
  <dimension ref="B2:J35"/>
  <sheetViews>
    <sheetView workbookViewId="0">
      <selection activeCell="D20" sqref="D20"/>
    </sheetView>
  </sheetViews>
  <sheetFormatPr defaultRowHeight="15"/>
  <cols>
    <col min="1" max="1" width="2.42578125" customWidth="1"/>
    <col min="3" max="3" width="21.140625" customWidth="1"/>
    <col min="5" max="5" width="10.5703125" customWidth="1"/>
    <col min="6" max="6" width="12.28515625" customWidth="1"/>
    <col min="7" max="8" width="11.85546875" customWidth="1"/>
    <col min="9" max="9" width="10.5703125" customWidth="1"/>
    <col min="10" max="10" width="11.140625" customWidth="1"/>
    <col min="12" max="12" width="11.28515625" customWidth="1"/>
    <col min="13" max="13" width="14.7109375" customWidth="1"/>
  </cols>
  <sheetData>
    <row r="2" spans="2:10" ht="18.75">
      <c r="C2" s="151" t="s">
        <v>166</v>
      </c>
    </row>
    <row r="3" spans="2:10" ht="6.75" customHeight="1" thickBot="1"/>
    <row r="4" spans="2:10" ht="16.5" thickTop="1">
      <c r="B4" s="76" t="s">
        <v>115</v>
      </c>
      <c r="C4" s="76" t="s">
        <v>60</v>
      </c>
      <c r="D4" s="76" t="s">
        <v>60</v>
      </c>
      <c r="E4" s="76" t="s">
        <v>60</v>
      </c>
      <c r="F4" s="1" t="s">
        <v>40</v>
      </c>
      <c r="G4" s="1" t="s">
        <v>57</v>
      </c>
      <c r="H4" s="1" t="s">
        <v>41</v>
      </c>
      <c r="I4" s="1" t="s">
        <v>58</v>
      </c>
      <c r="J4" s="1" t="s">
        <v>59</v>
      </c>
    </row>
    <row r="5" spans="2:10" ht="16.5" thickBot="1">
      <c r="B5" s="83"/>
      <c r="C5" s="83" t="s">
        <v>7</v>
      </c>
      <c r="D5" s="83" t="s">
        <v>0</v>
      </c>
      <c r="E5" s="83" t="s">
        <v>1</v>
      </c>
      <c r="F5" s="83" t="s">
        <v>103</v>
      </c>
      <c r="G5" s="83" t="s">
        <v>102</v>
      </c>
      <c r="H5" s="83" t="s">
        <v>111</v>
      </c>
      <c r="I5" s="83" t="s">
        <v>111</v>
      </c>
      <c r="J5" s="83" t="s">
        <v>111</v>
      </c>
    </row>
    <row r="6" spans="2:10" ht="17.25" thickTop="1" thickBot="1">
      <c r="B6" s="3"/>
      <c r="C6" s="3" t="s">
        <v>42</v>
      </c>
      <c r="D6" s="2" t="s">
        <v>5</v>
      </c>
      <c r="E6" s="2" t="s">
        <v>2</v>
      </c>
      <c r="F6" s="2">
        <f>((6.79*(G24)^4-15.5*(G24)^3+10.4*(G24)^2-0.729*(G24)+0.056)*$F$24)+$E$24</f>
        <v>132.75510311679466</v>
      </c>
      <c r="G6" s="2">
        <f>((6.79*(H24)^4-15.5*(H24)^3+10.4*(H24)^2-0.729*(H24)+0.056)*$F$24)+$E$24</f>
        <v>114.18903951469673</v>
      </c>
      <c r="H6" s="2">
        <f>($F6+$G6)/2</f>
        <v>123.47207131574569</v>
      </c>
      <c r="I6" s="2">
        <f t="shared" ref="I6:J8" si="0">($F6+$G6)/2</f>
        <v>123.47207131574569</v>
      </c>
      <c r="J6" s="2">
        <f t="shared" si="0"/>
        <v>123.47207131574569</v>
      </c>
    </row>
    <row r="7" spans="2:10" ht="16.5" thickBot="1">
      <c r="B7" s="3"/>
      <c r="C7" s="3" t="s">
        <v>61</v>
      </c>
      <c r="D7" s="2" t="s">
        <v>96</v>
      </c>
      <c r="E7" s="2" t="s">
        <v>2</v>
      </c>
      <c r="F7" s="2">
        <f>$E$25+($F$25*(0.749*(G25)^3-2.283*(G25)^2+2.53*(G25)))</f>
        <v>64.157633501641754</v>
      </c>
      <c r="G7" s="2">
        <f>$E$25+($F$25*(0.749*(H25)^3-2.283*(H25)^2+2.53*(H25)))</f>
        <v>67.042514400200346</v>
      </c>
      <c r="H7" s="2">
        <f t="shared" ref="H7:H8" si="1">($F7+$G7)/2</f>
        <v>65.600073950921058</v>
      </c>
      <c r="I7" s="2">
        <f t="shared" si="0"/>
        <v>65.600073950921058</v>
      </c>
      <c r="J7" s="2">
        <f t="shared" si="0"/>
        <v>65.600073950921058</v>
      </c>
    </row>
    <row r="8" spans="2:10" ht="16.5" thickBot="1">
      <c r="B8" s="3"/>
      <c r="C8" s="3" t="s">
        <v>105</v>
      </c>
      <c r="D8" s="2" t="s">
        <v>80</v>
      </c>
      <c r="E8" s="2" t="s">
        <v>2</v>
      </c>
      <c r="F8" s="2">
        <f>$E$26+$F$26*(2.362*(G26)^3-2.75*(G26)^2+1.3485*(G26)-0.0159)</f>
        <v>23.216108233613284</v>
      </c>
      <c r="G8" s="2">
        <f>$E$26+$F$26*(2.362*(H26)^3-2.75*(H26)^2+1.3485*(H26)-0.0159)</f>
        <v>23.057140506998358</v>
      </c>
      <c r="H8" s="2">
        <f t="shared" si="1"/>
        <v>23.136624370305821</v>
      </c>
      <c r="I8" s="2">
        <f t="shared" si="0"/>
        <v>23.136624370305821</v>
      </c>
      <c r="J8" s="2">
        <f t="shared" si="0"/>
        <v>23.136624370305821</v>
      </c>
    </row>
    <row r="9" spans="2:10" ht="16.5" thickBot="1">
      <c r="B9" s="141"/>
      <c r="C9" s="141" t="s">
        <v>48</v>
      </c>
      <c r="D9" s="142" t="s">
        <v>89</v>
      </c>
      <c r="E9" s="142" t="s">
        <v>2</v>
      </c>
      <c r="F9" s="142">
        <f>$E$27 +($F$27*(-3.523*(G27)^4+6.845*(G27)^3-3.449*(G27)^2+1.124*(G27)))</f>
        <v>52.05620230922424</v>
      </c>
      <c r="G9" s="142">
        <f>$E$27 +($F$27*(-3.523*(H27)^4+6.845*(H27)^3-3.449*(H27)^2+1.124*(H27)))</f>
        <v>52.783987120662729</v>
      </c>
      <c r="H9" s="142">
        <f t="shared" ref="H9" si="2">$F9+$G9/2</f>
        <v>78.448195869555605</v>
      </c>
      <c r="I9" s="142">
        <f t="shared" ref="I9:J9" si="3">$F9+$G9/2</f>
        <v>78.448195869555605</v>
      </c>
      <c r="J9" s="142">
        <f t="shared" si="3"/>
        <v>78.448195869555605</v>
      </c>
    </row>
    <row r="10" spans="2:10" ht="16.5" thickBot="1">
      <c r="B10" s="154">
        <v>0.19</v>
      </c>
      <c r="C10" s="143" t="s">
        <v>42</v>
      </c>
      <c r="D10" s="144" t="s">
        <v>83</v>
      </c>
      <c r="E10" s="145" t="s">
        <v>2</v>
      </c>
      <c r="F10" s="145">
        <f>F6*B10</f>
        <v>25.223469592190984</v>
      </c>
      <c r="G10" s="145">
        <f>G6*B10</f>
        <v>21.69591750779238</v>
      </c>
      <c r="H10" s="145"/>
      <c r="I10" s="145"/>
      <c r="J10" s="146"/>
    </row>
    <row r="11" spans="2:10" ht="16.5" thickBot="1">
      <c r="B11" s="154">
        <v>1.5</v>
      </c>
      <c r="C11" s="143" t="s">
        <v>61</v>
      </c>
      <c r="D11" s="144" t="s">
        <v>83</v>
      </c>
      <c r="E11" s="145" t="s">
        <v>2</v>
      </c>
      <c r="F11" s="145">
        <f t="shared" ref="F11:F13" si="4">F7*B11</f>
        <v>96.236450252462632</v>
      </c>
      <c r="G11" s="145">
        <f t="shared" ref="G11:G13" si="5">B11*G7</f>
        <v>100.56377160030053</v>
      </c>
      <c r="H11" s="145"/>
      <c r="I11" s="145"/>
      <c r="J11" s="146"/>
    </row>
    <row r="12" spans="2:10" ht="16.5" thickBot="1">
      <c r="B12" s="154">
        <v>1.3</v>
      </c>
      <c r="C12" s="143" t="s">
        <v>105</v>
      </c>
      <c r="D12" s="144" t="s">
        <v>83</v>
      </c>
      <c r="E12" s="145" t="s">
        <v>2</v>
      </c>
      <c r="F12" s="145">
        <f t="shared" si="4"/>
        <v>30.180940703697271</v>
      </c>
      <c r="G12" s="145">
        <f t="shared" si="5"/>
        <v>29.974282659097867</v>
      </c>
      <c r="H12" s="145"/>
      <c r="I12" s="145"/>
      <c r="J12" s="146"/>
    </row>
    <row r="13" spans="2:10" ht="16.5" thickBot="1">
      <c r="B13" s="154">
        <v>0.7</v>
      </c>
      <c r="C13" s="143" t="s">
        <v>48</v>
      </c>
      <c r="D13" s="144" t="s">
        <v>83</v>
      </c>
      <c r="E13" s="145" t="s">
        <v>2</v>
      </c>
      <c r="F13" s="145">
        <f t="shared" si="4"/>
        <v>36.439341616456964</v>
      </c>
      <c r="G13" s="145">
        <f t="shared" si="5"/>
        <v>36.948790984463905</v>
      </c>
      <c r="H13" s="145"/>
      <c r="I13" s="145"/>
      <c r="J13" s="146"/>
    </row>
    <row r="14" spans="2:10" ht="16.5" thickBot="1">
      <c r="B14" s="154">
        <v>20</v>
      </c>
      <c r="C14" s="143" t="s">
        <v>42</v>
      </c>
      <c r="D14" s="145" t="s">
        <v>114</v>
      </c>
      <c r="E14" s="145" t="s">
        <v>2</v>
      </c>
      <c r="F14" s="145">
        <f>B14*F6</f>
        <v>2655.1020623358932</v>
      </c>
      <c r="G14" s="145">
        <f>B14*G6</f>
        <v>2283.7807902939348</v>
      </c>
      <c r="H14" s="145"/>
      <c r="I14" s="145"/>
      <c r="J14" s="146"/>
    </row>
    <row r="15" spans="2:10" ht="16.5" thickBot="1">
      <c r="B15" s="154">
        <v>27</v>
      </c>
      <c r="C15" s="143" t="s">
        <v>61</v>
      </c>
      <c r="D15" s="145" t="s">
        <v>114</v>
      </c>
      <c r="E15" s="145" t="s">
        <v>2</v>
      </c>
      <c r="F15" s="145">
        <f>G25*F35+E35</f>
        <v>810.14851485148517</v>
      </c>
      <c r="G15" s="145">
        <f>H25*F35+E35</f>
        <v>812.12121212121212</v>
      </c>
      <c r="H15" s="145"/>
      <c r="I15" s="145"/>
      <c r="J15" s="146"/>
    </row>
    <row r="16" spans="2:10" ht="16.5" thickBot="1">
      <c r="B16" s="154">
        <v>75</v>
      </c>
      <c r="C16" s="143" t="s">
        <v>105</v>
      </c>
      <c r="D16" s="145" t="s">
        <v>114</v>
      </c>
      <c r="E16" s="145" t="s">
        <v>2</v>
      </c>
      <c r="F16" s="145">
        <f t="shared" ref="F16:F17" si="6">B16*F8</f>
        <v>1741.2081175209962</v>
      </c>
      <c r="G16" s="145">
        <f t="shared" ref="G16:G17" si="7">B16*G8</f>
        <v>1729.2855380248768</v>
      </c>
      <c r="H16" s="145"/>
      <c r="I16" s="145"/>
      <c r="J16" s="146"/>
    </row>
    <row r="17" spans="2:10" ht="16.5" thickBot="1">
      <c r="B17" s="155">
        <v>85</v>
      </c>
      <c r="C17" s="147" t="s">
        <v>48</v>
      </c>
      <c r="D17" s="148" t="s">
        <v>114</v>
      </c>
      <c r="E17" s="148" t="s">
        <v>2</v>
      </c>
      <c r="F17" s="148">
        <f t="shared" si="6"/>
        <v>4424.7771962840607</v>
      </c>
      <c r="G17" s="148">
        <f t="shared" si="7"/>
        <v>4486.6389052563318</v>
      </c>
      <c r="H17" s="148"/>
      <c r="I17" s="148"/>
      <c r="J17" s="149"/>
    </row>
    <row r="18" spans="2:10" ht="16.5" thickTop="1">
      <c r="C18" s="82"/>
      <c r="D18" s="75"/>
      <c r="E18" s="75"/>
      <c r="F18" s="75"/>
      <c r="G18" s="75"/>
      <c r="H18" s="75"/>
      <c r="I18" s="75"/>
      <c r="J18" s="75"/>
    </row>
    <row r="19" spans="2:10" ht="15.75">
      <c r="C19" s="82"/>
      <c r="D19" s="75"/>
      <c r="E19" s="75"/>
      <c r="F19" s="75"/>
      <c r="G19" s="75"/>
      <c r="H19" s="75"/>
      <c r="I19" s="75"/>
      <c r="J19" s="75"/>
    </row>
    <row r="21" spans="2:10">
      <c r="E21" t="s">
        <v>43</v>
      </c>
      <c r="F21">
        <v>207.71301039062499</v>
      </c>
      <c r="G21">
        <v>207.71301039062499</v>
      </c>
      <c r="H21">
        <v>226.154619765625</v>
      </c>
      <c r="I21">
        <v>226.154619765625</v>
      </c>
      <c r="J21">
        <v>226.154619765625</v>
      </c>
    </row>
    <row r="23" spans="2:10">
      <c r="D23" t="s">
        <v>98</v>
      </c>
      <c r="E23" t="s">
        <v>99</v>
      </c>
      <c r="F23" t="s">
        <v>104</v>
      </c>
      <c r="G23" t="s">
        <v>109</v>
      </c>
      <c r="H23" t="s">
        <v>110</v>
      </c>
    </row>
    <row r="24" spans="2:10">
      <c r="C24" t="s">
        <v>97</v>
      </c>
      <c r="D24">
        <v>255</v>
      </c>
      <c r="E24">
        <v>50</v>
      </c>
      <c r="F24">
        <f>D24-E24</f>
        <v>205</v>
      </c>
      <c r="G24" s="77">
        <f>'4 - Weighting by sector'!I89</f>
        <v>0.29702970297029702</v>
      </c>
      <c r="H24" s="77">
        <f>'4 - Weighting by sector'!I97</f>
        <v>0.25252525252525254</v>
      </c>
    </row>
    <row r="25" spans="2:10">
      <c r="C25" t="s">
        <v>100</v>
      </c>
      <c r="D25">
        <v>90</v>
      </c>
      <c r="E25">
        <v>45</v>
      </c>
      <c r="F25">
        <f t="shared" ref="F25:F27" si="8">D25-E25</f>
        <v>45</v>
      </c>
      <c r="G25" s="77">
        <f>'4 - Weighting by sector'!I90</f>
        <v>0.20297029702970298</v>
      </c>
      <c r="H25" s="77">
        <f>'4 - Weighting by sector'!I98</f>
        <v>0.24242424242424243</v>
      </c>
    </row>
    <row r="26" spans="2:10">
      <c r="C26" t="s">
        <v>101</v>
      </c>
      <c r="D26">
        <v>45</v>
      </c>
      <c r="E26">
        <v>18</v>
      </c>
      <c r="F26">
        <f t="shared" si="8"/>
        <v>27</v>
      </c>
      <c r="G26" s="77">
        <f>'4 - Weighting by sector'!I91</f>
        <v>0.26732673267326734</v>
      </c>
      <c r="H26" s="77">
        <f>'4 - Weighting by sector'!I99</f>
        <v>0.25252525252525254</v>
      </c>
    </row>
    <row r="27" spans="2:10">
      <c r="C27" t="s">
        <v>48</v>
      </c>
      <c r="D27">
        <v>120</v>
      </c>
      <c r="E27">
        <v>40</v>
      </c>
      <c r="F27">
        <f t="shared" si="8"/>
        <v>80</v>
      </c>
      <c r="G27" s="77">
        <f>'4 - Weighting by sector'!I92</f>
        <v>0.23267326732673269</v>
      </c>
      <c r="H27" s="77">
        <f>'4 - Weighting by sector'!I100</f>
        <v>0.25252525252525254</v>
      </c>
    </row>
    <row r="29" spans="2:10">
      <c r="B29" t="s">
        <v>112</v>
      </c>
      <c r="C29" t="s">
        <v>97</v>
      </c>
      <c r="F29">
        <v>26.026251953125001</v>
      </c>
      <c r="G29">
        <v>26.026251953125001</v>
      </c>
    </row>
    <row r="30" spans="2:10">
      <c r="C30" t="s">
        <v>100</v>
      </c>
      <c r="F30">
        <v>114.86594531249999</v>
      </c>
      <c r="G30">
        <v>114.86594531249999</v>
      </c>
    </row>
    <row r="31" spans="2:10">
      <c r="C31" t="s">
        <v>101</v>
      </c>
      <c r="F31">
        <v>29.937594375000003</v>
      </c>
      <c r="G31">
        <v>29.937594375000003</v>
      </c>
    </row>
    <row r="32" spans="2:10">
      <c r="C32" t="s">
        <v>48</v>
      </c>
      <c r="F32">
        <v>36.883218749999997</v>
      </c>
      <c r="G32">
        <v>36.883218749999997</v>
      </c>
    </row>
    <row r="33" spans="2:7">
      <c r="E33" t="s">
        <v>84</v>
      </c>
      <c r="F33">
        <f>SUM(F29:F32)</f>
        <v>207.71301039062499</v>
      </c>
      <c r="G33">
        <f>SUM(G29:G32)</f>
        <v>207.71301039062499</v>
      </c>
    </row>
    <row r="34" spans="2:7">
      <c r="B34" t="s">
        <v>145</v>
      </c>
    </row>
    <row r="35" spans="2:7">
      <c r="C35" t="s">
        <v>146</v>
      </c>
      <c r="D35">
        <v>850</v>
      </c>
      <c r="E35">
        <v>800</v>
      </c>
      <c r="F35">
        <f t="shared" ref="F35" si="9">D35-E35</f>
        <v>50</v>
      </c>
    </row>
  </sheetData>
  <sheetProtection password="CAF9"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dimension ref="C2:R73"/>
  <sheetViews>
    <sheetView showGridLines="0" topLeftCell="C1" workbookViewId="0">
      <selection activeCell="J3" sqref="J3"/>
    </sheetView>
  </sheetViews>
  <sheetFormatPr defaultRowHeight="15"/>
  <sheetData>
    <row r="2" spans="3:18">
      <c r="F2" s="157" t="s">
        <v>169</v>
      </c>
    </row>
    <row r="3" spans="3:18">
      <c r="P3" t="s">
        <v>170</v>
      </c>
      <c r="Q3" t="s">
        <v>171</v>
      </c>
      <c r="R3" t="s">
        <v>172</v>
      </c>
    </row>
    <row r="4" spans="3:18">
      <c r="P4">
        <v>0.9</v>
      </c>
      <c r="Q4">
        <v>2.6</v>
      </c>
      <c r="R4">
        <v>3</v>
      </c>
    </row>
    <row r="5" spans="3:18">
      <c r="C5" t="s">
        <v>173</v>
      </c>
      <c r="D5" t="s">
        <v>42</v>
      </c>
    </row>
    <row r="6" spans="3:18">
      <c r="C6">
        <v>1</v>
      </c>
      <c r="D6">
        <v>0.99399999999999999</v>
      </c>
      <c r="O6">
        <v>0</v>
      </c>
      <c r="P6">
        <f>P$4*(O6)^3-Q$4*(O6)^2+R$4*(O6)</f>
        <v>0</v>
      </c>
    </row>
    <row r="7" spans="3:18">
      <c r="C7">
        <v>0.9</v>
      </c>
      <c r="D7">
        <v>0.97</v>
      </c>
      <c r="O7">
        <v>0.1</v>
      </c>
      <c r="P7">
        <f t="shared" ref="P7:P17" si="0">P$4*(O7)^3-Q$4*(O7)^2+R$4*(O7)</f>
        <v>0.27490000000000003</v>
      </c>
    </row>
    <row r="8" spans="3:18">
      <c r="C8">
        <v>0.8</v>
      </c>
      <c r="D8">
        <v>0.95</v>
      </c>
      <c r="O8">
        <v>0.2</v>
      </c>
      <c r="P8">
        <f t="shared" si="0"/>
        <v>0.50320000000000009</v>
      </c>
    </row>
    <row r="9" spans="3:18">
      <c r="C9">
        <v>0.7</v>
      </c>
      <c r="D9">
        <v>0.9</v>
      </c>
      <c r="O9">
        <v>0.3</v>
      </c>
      <c r="P9">
        <f t="shared" si="0"/>
        <v>0.69029999999999991</v>
      </c>
    </row>
    <row r="10" spans="3:18">
      <c r="C10">
        <v>0.6</v>
      </c>
      <c r="D10">
        <v>0.85</v>
      </c>
      <c r="O10">
        <v>0.4</v>
      </c>
      <c r="P10">
        <f t="shared" si="0"/>
        <v>0.84160000000000013</v>
      </c>
    </row>
    <row r="11" spans="3:18">
      <c r="C11">
        <v>0.5</v>
      </c>
      <c r="D11">
        <v>0.7</v>
      </c>
      <c r="O11">
        <v>0.5</v>
      </c>
      <c r="P11">
        <f t="shared" si="0"/>
        <v>0.96250000000000002</v>
      </c>
    </row>
    <row r="12" spans="3:18">
      <c r="C12">
        <v>0.4</v>
      </c>
      <c r="D12">
        <v>0.6</v>
      </c>
      <c r="O12">
        <v>0.6</v>
      </c>
      <c r="P12">
        <f t="shared" si="0"/>
        <v>1.0583999999999998</v>
      </c>
    </row>
    <row r="13" spans="3:18">
      <c r="C13">
        <v>0.3</v>
      </c>
      <c r="D13">
        <v>0.4</v>
      </c>
      <c r="O13">
        <v>0.7</v>
      </c>
      <c r="P13">
        <f t="shared" si="0"/>
        <v>1.1346999999999998</v>
      </c>
    </row>
    <row r="14" spans="3:18">
      <c r="C14">
        <v>0.2</v>
      </c>
      <c r="D14">
        <v>0.1</v>
      </c>
      <c r="O14">
        <v>0.8</v>
      </c>
      <c r="P14">
        <f t="shared" si="0"/>
        <v>1.1968000000000001</v>
      </c>
    </row>
    <row r="15" spans="3:18">
      <c r="C15">
        <v>0.1</v>
      </c>
      <c r="D15">
        <v>0.03</v>
      </c>
      <c r="O15">
        <v>0.9</v>
      </c>
      <c r="P15">
        <f t="shared" si="0"/>
        <v>1.2501</v>
      </c>
    </row>
    <row r="16" spans="3:18">
      <c r="C16">
        <v>0.05</v>
      </c>
      <c r="D16">
        <v>0.01</v>
      </c>
      <c r="O16">
        <v>1</v>
      </c>
      <c r="P16">
        <f t="shared" si="0"/>
        <v>1.2999999999999998</v>
      </c>
    </row>
    <row r="17" spans="3:18">
      <c r="C17">
        <v>0</v>
      </c>
      <c r="D17">
        <v>0</v>
      </c>
      <c r="P17">
        <f t="shared" si="0"/>
        <v>0</v>
      </c>
    </row>
    <row r="22" spans="3:18">
      <c r="P22" t="s">
        <v>170</v>
      </c>
      <c r="Q22" t="s">
        <v>171</v>
      </c>
      <c r="R22" t="s">
        <v>172</v>
      </c>
    </row>
    <row r="23" spans="3:18">
      <c r="C23" t="s">
        <v>174</v>
      </c>
      <c r="D23" t="s">
        <v>175</v>
      </c>
      <c r="P23">
        <v>0.75</v>
      </c>
      <c r="Q23">
        <v>2.4</v>
      </c>
      <c r="R23">
        <v>2.7</v>
      </c>
    </row>
    <row r="24" spans="3:18">
      <c r="C24">
        <v>0</v>
      </c>
      <c r="D24">
        <v>0</v>
      </c>
    </row>
    <row r="25" spans="3:18">
      <c r="C25">
        <v>0.1</v>
      </c>
      <c r="D25">
        <v>0.2</v>
      </c>
      <c r="O25">
        <v>0</v>
      </c>
      <c r="P25">
        <f>P$23*(O25)^3-Q$23*(O25)^2+R$23*(O25)</f>
        <v>0</v>
      </c>
    </row>
    <row r="26" spans="3:18">
      <c r="C26">
        <v>0.2</v>
      </c>
      <c r="D26">
        <v>0.4</v>
      </c>
      <c r="O26">
        <v>0.1</v>
      </c>
      <c r="P26">
        <f t="shared" ref="P26:P35" si="1">P$23*(O26)^3-Q$23*(O26)^2+R$23*(O26)</f>
        <v>0.24675000000000002</v>
      </c>
    </row>
    <row r="27" spans="3:18">
      <c r="C27">
        <v>0.3</v>
      </c>
      <c r="D27">
        <v>0.6</v>
      </c>
      <c r="O27">
        <v>0.2</v>
      </c>
      <c r="P27">
        <f t="shared" si="1"/>
        <v>0.45</v>
      </c>
    </row>
    <row r="28" spans="3:18">
      <c r="C28">
        <v>0.4</v>
      </c>
      <c r="D28">
        <v>0.7</v>
      </c>
      <c r="O28">
        <v>0.3</v>
      </c>
      <c r="P28">
        <f t="shared" si="1"/>
        <v>0.61425000000000007</v>
      </c>
    </row>
    <row r="29" spans="3:18">
      <c r="C29">
        <v>0.5</v>
      </c>
      <c r="D29">
        <v>0.8</v>
      </c>
      <c r="O29">
        <v>0.4</v>
      </c>
      <c r="P29">
        <f t="shared" si="1"/>
        <v>0.74399999999999999</v>
      </c>
    </row>
    <row r="30" spans="3:18">
      <c r="C30">
        <v>0.6</v>
      </c>
      <c r="D30">
        <v>0.85</v>
      </c>
      <c r="O30">
        <v>0.5</v>
      </c>
      <c r="P30">
        <f t="shared" si="1"/>
        <v>0.84375000000000011</v>
      </c>
    </row>
    <row r="31" spans="3:18">
      <c r="C31">
        <v>0.7</v>
      </c>
      <c r="D31">
        <v>0.9</v>
      </c>
      <c r="O31">
        <v>0.6</v>
      </c>
      <c r="P31">
        <f t="shared" si="1"/>
        <v>0.91800000000000015</v>
      </c>
    </row>
    <row r="32" spans="3:18">
      <c r="C32">
        <v>0.8</v>
      </c>
      <c r="D32">
        <v>0.94</v>
      </c>
      <c r="O32">
        <v>0.7</v>
      </c>
      <c r="P32">
        <f t="shared" si="1"/>
        <v>0.97125000000000017</v>
      </c>
    </row>
    <row r="33" spans="3:16">
      <c r="C33">
        <v>0.9</v>
      </c>
      <c r="D33">
        <v>0.97</v>
      </c>
      <c r="O33">
        <v>0.8</v>
      </c>
      <c r="P33">
        <f t="shared" si="1"/>
        <v>1.008</v>
      </c>
    </row>
    <row r="34" spans="3:16">
      <c r="C34">
        <v>1</v>
      </c>
      <c r="D34">
        <v>1</v>
      </c>
      <c r="O34">
        <v>0.9</v>
      </c>
      <c r="P34">
        <f t="shared" si="1"/>
        <v>1.0327500000000003</v>
      </c>
    </row>
    <row r="35" spans="3:16">
      <c r="O35">
        <v>1</v>
      </c>
      <c r="P35">
        <f t="shared" si="1"/>
        <v>1.0500000000000003</v>
      </c>
    </row>
    <row r="41" spans="3:16">
      <c r="C41" t="s">
        <v>174</v>
      </c>
      <c r="D41" t="s">
        <v>176</v>
      </c>
    </row>
    <row r="42" spans="3:16">
      <c r="C42">
        <v>1</v>
      </c>
      <c r="D42">
        <v>1</v>
      </c>
    </row>
    <row r="43" spans="3:16">
      <c r="C43">
        <v>0.9</v>
      </c>
      <c r="D43">
        <v>0.72899999999999998</v>
      </c>
    </row>
    <row r="44" spans="3:16">
      <c r="C44">
        <v>0.8</v>
      </c>
      <c r="D44">
        <v>0.5119999999999999</v>
      </c>
    </row>
    <row r="45" spans="3:16">
      <c r="C45">
        <v>0.7</v>
      </c>
      <c r="D45">
        <v>0.4</v>
      </c>
    </row>
    <row r="46" spans="3:16">
      <c r="C46">
        <v>0.6</v>
      </c>
      <c r="D46">
        <v>0.35</v>
      </c>
    </row>
    <row r="47" spans="3:16">
      <c r="C47">
        <v>0.5</v>
      </c>
      <c r="D47">
        <v>0.3</v>
      </c>
    </row>
    <row r="48" spans="3:16">
      <c r="C48">
        <v>0.4</v>
      </c>
      <c r="D48">
        <v>0.25</v>
      </c>
    </row>
    <row r="49" spans="3:4">
      <c r="C49">
        <v>0.3</v>
      </c>
      <c r="D49">
        <v>0.2</v>
      </c>
    </row>
    <row r="50" spans="3:4">
      <c r="C50">
        <v>0.2</v>
      </c>
      <c r="D50">
        <v>0.15</v>
      </c>
    </row>
    <row r="51" spans="3:4">
      <c r="C51">
        <v>0.1</v>
      </c>
      <c r="D51">
        <v>0.08</v>
      </c>
    </row>
    <row r="52" spans="3:4">
      <c r="C52">
        <v>1E-3</v>
      </c>
      <c r="D52">
        <v>1E-3</v>
      </c>
    </row>
    <row r="61" spans="3:4">
      <c r="C61" t="s">
        <v>174</v>
      </c>
      <c r="D61" t="s">
        <v>177</v>
      </c>
    </row>
    <row r="62" spans="3:4">
      <c r="C62">
        <v>1</v>
      </c>
      <c r="D62">
        <v>1</v>
      </c>
    </row>
    <row r="63" spans="3:4">
      <c r="C63">
        <v>0.9</v>
      </c>
      <c r="D63">
        <v>0.88112500000000005</v>
      </c>
    </row>
    <row r="64" spans="3:4">
      <c r="C64">
        <v>0.8</v>
      </c>
      <c r="D64">
        <v>0.77400000000000002</v>
      </c>
    </row>
    <row r="65" spans="3:4">
      <c r="C65">
        <v>0.7</v>
      </c>
      <c r="D65">
        <v>0.59200000000000008</v>
      </c>
    </row>
    <row r="66" spans="3:4">
      <c r="C66">
        <v>0.6</v>
      </c>
      <c r="D66">
        <v>0.44799999999999995</v>
      </c>
    </row>
    <row r="67" spans="3:4">
      <c r="C67">
        <v>0.5</v>
      </c>
      <c r="D67">
        <v>0.33600000000000008</v>
      </c>
    </row>
    <row r="68" spans="3:4">
      <c r="C68">
        <v>0.4</v>
      </c>
      <c r="D68">
        <v>0.25</v>
      </c>
    </row>
    <row r="69" spans="3:4">
      <c r="C69">
        <v>0.3</v>
      </c>
      <c r="D69">
        <v>0.18399999999999994</v>
      </c>
    </row>
    <row r="70" spans="3:4">
      <c r="C70">
        <v>0.2</v>
      </c>
      <c r="D70">
        <v>0.1319999999999999</v>
      </c>
    </row>
    <row r="71" spans="3:4">
      <c r="C71">
        <v>0.1</v>
      </c>
      <c r="D71">
        <v>8.8000000000000078E-2</v>
      </c>
    </row>
    <row r="72" spans="3:4">
      <c r="C72">
        <v>0.05</v>
      </c>
      <c r="D72">
        <v>4.6000000000000263E-2</v>
      </c>
    </row>
    <row r="73" spans="3:4">
      <c r="C73">
        <v>2E-3</v>
      </c>
      <c r="D73">
        <v>0</v>
      </c>
    </row>
  </sheetData>
  <sheetProtection password="CAF9"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published="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1-1-Intro</vt:lpstr>
      <vt:lpstr>1-2 Hydrology</vt:lpstr>
      <vt:lpstr>2- Scenario Description</vt:lpstr>
      <vt:lpstr>3- Explanation of units</vt:lpstr>
      <vt:lpstr>4 - Weighting by sector</vt:lpstr>
      <vt:lpstr>2-CTData</vt:lpstr>
      <vt:lpstr>ShowHide</vt:lpstr>
      <vt:lpstr>5 - Data sheet </vt:lpstr>
      <vt:lpstr>6-Relationship page</vt:lpstr>
      <vt:lpstr>Sheet1</vt:lpstr>
      <vt:lpstr>AllUnits</vt:lpstr>
      <vt:lpstr>CTDataTable</vt:lpstr>
      <vt:lpstr>CTObjs</vt:lpstr>
      <vt:lpstr>Data_range</vt:lpstr>
      <vt:lpstr>Data_range2</vt:lpstr>
      <vt:lpstr>EditMode</vt:lpstr>
      <vt:lpstr>Evaluation_critera</vt:lpstr>
      <vt:lpstr>LookActiveAlts</vt:lpstr>
      <vt:lpstr>LookActiveObjs</vt:lpstr>
      <vt:lpstr>LookLiveAlts</vt:lpstr>
      <vt:lpstr>LookLiveObjs</vt:lpstr>
      <vt:lpstr>options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Hearns</dc:creator>
  <cp:lastModifiedBy>Maaria Curlier</cp:lastModifiedBy>
  <cp:lastPrinted>2011-04-19T23:43:40Z</cp:lastPrinted>
  <dcterms:created xsi:type="dcterms:W3CDTF">2009-04-17T19:49:54Z</dcterms:created>
  <dcterms:modified xsi:type="dcterms:W3CDTF">2011-09-16T04:40:36Z</dcterms:modified>
</cp:coreProperties>
</file>